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A\Downloads\"/>
    </mc:Choice>
  </mc:AlternateContent>
  <bookViews>
    <workbookView xWindow="0" yWindow="0" windowWidth="20490" windowHeight="7050"/>
  </bookViews>
  <sheets>
    <sheet name="BALANCE CANTIDADES" sheetId="1" r:id="rId1"/>
    <sheet name="Hoja1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Fill" hidden="1">#REF!</definedName>
    <definedName name="_xlnm._FilterDatabase" localSheetId="0" hidden="1">'BALANCE CANTIDADES'!$A$1:$I$236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ccessDatabase" hidden="1">"C:\C-314\VOLUMENES\volfin4.mdb"</definedName>
    <definedName name="Acero_60.000_psi__incluye_figurada">[1]Insumos!$D$4</definedName>
    <definedName name="Administración" localSheetId="0">#REF!</definedName>
    <definedName name="Administración">#REF!</definedName>
    <definedName name="Agua" localSheetId="0">[2]Insumos!$D$15</definedName>
    <definedName name="Agua">[1]Insumos!$D$15</definedName>
    <definedName name="Alambre_negro_no._18">[1]Insumos!$D$5</definedName>
    <definedName name="_xlnm.Print_Area" localSheetId="0">'BALANCE CANTIDADES'!$A$1:$O$259</definedName>
    <definedName name="Arena_fina" localSheetId="0">[2]Insumos!$D$6</definedName>
    <definedName name="Arena_fina">[1]Insumos!$D$6</definedName>
    <definedName name="Arena_lavada_de_peña" localSheetId="0">[2]Insumos!$D$7</definedName>
    <definedName name="Arena_lavada_de_peña">[1]Insumos!$D$7</definedName>
    <definedName name="Asfalto">[3]Insumos!$D$11</definedName>
    <definedName name="ayudante" localSheetId="0">[2]CUADRILLAS!$C$8</definedName>
    <definedName name="ayudante">[1]CUADRILLAS!$C$8</definedName>
    <definedName name="Barreras_plasticas_de_Aproximación__Maletines_tipo_Newjersy__o_similar" localSheetId="0">[2]Insumos!$D$24</definedName>
    <definedName name="Barreras_plasticas_de_Aproximación__Maletines_tipo_Newjersy__o_similar">[1]Insumos!$D$24</definedName>
    <definedName name="Base_granular">[3]Insumos!$D$9</definedName>
    <definedName name="Bordillo_prefabricado__L_80_cm__h__35_cm__b__20_cm">[3]Insumos!#REF!</definedName>
    <definedName name="cade" localSheetId="0">[2]CUADRILLAS!$B$12</definedName>
    <definedName name="cade">[1]CUADRILLAS!$B$12</definedName>
    <definedName name="camioneta" localSheetId="0">'[2]Equipo y transporte'!$D$26</definedName>
    <definedName name="camioneta">'[1]Equipo y transporte'!$D$26</definedName>
    <definedName name="Camioneta_D_300" localSheetId="0">'[2]Equipo y transporte'!$D$24</definedName>
    <definedName name="Camioneta_D_300">'[1]Equipo y transporte'!$D$24</definedName>
    <definedName name="Carrotanque_1000_gl">'[1]Equipo y transporte'!$D$16</definedName>
    <definedName name="Carrotanque_Irrigador_de_asfalto__1000_GALONES_DE_CAPACIDAD">'[3]Equipo y transporte'!$D$23</definedName>
    <definedName name="Cemento_gris__Inlcuye_tranporte_interno_en_obra_cargue_y_descargue" localSheetId="0">[2]Insumos!$D$11</definedName>
    <definedName name="Cemento_gris__Inlcuye_tranporte_interno_en_obra_cargue_y_descargue">[1]Insumos!$D$11</definedName>
    <definedName name="Chaleco_Reflectivo" localSheetId="0">[2]Insumos!$D$36</definedName>
    <definedName name="Chaleco_Reflectivo">[1]Insumos!$D$36</definedName>
    <definedName name="Cinta_Plastica__PELIGRO_NO_PASE" localSheetId="0">[2]Insumos!$D$25</definedName>
    <definedName name="Cinta_Plastica__PELIGRO_NO_PASE">[1]Insumos!$D$25</definedName>
    <definedName name="Compactador_de_Rodillo_POTENCIA__99HP__PESO__8_ton">'[3]Equipo y transporte'!$D$22</definedName>
    <definedName name="Compactador_neumático_de_Potencia_70_HP__peso_de_13_ton">'[3]Equipo y transporte'!$D$21</definedName>
    <definedName name="Compresor__barrido_y_soplado">'[3]Equipo y transporte'!$D$24</definedName>
    <definedName name="concreto_2000_apartado">'[3]Concretos y morteros'!$G$302</definedName>
    <definedName name="concreto_2000_arboletes">'[3]Concretos y morteros'!$G$580</definedName>
    <definedName name="concreto_2000_carepa">'[3]Concretos y morteros'!$G$820</definedName>
    <definedName name="concreto_2000_chigorodo">'[3]Concretos y morteros'!$G$1062</definedName>
    <definedName name="concreto_2000_mutata">'[3]Concretos y morteros'!$G$1304</definedName>
    <definedName name="concreto_2000_necocli">'[3]Concretos y morteros'!$G$1546</definedName>
    <definedName name="concreto_2000_sanjuan">'[3]Concretos y morteros'!$G$1788</definedName>
    <definedName name="concreto_2000_sanpedro">'[3]Concretos y morteros'!$G$2030</definedName>
    <definedName name="concreto_2000_turbo">'[3]Concretos y morteros'!$G$2272</definedName>
    <definedName name="concreto_2500_apartado">'[3]Concretos y morteros'!$G$257</definedName>
    <definedName name="concreto_2500_arboletes">'[3]Concretos y morteros'!$G$542</definedName>
    <definedName name="concreto_2500_carepa">'[3]Concretos y morteros'!$G$782</definedName>
    <definedName name="concreto_2500_chigorodo">'[3]Concretos y morteros'!$G$1024</definedName>
    <definedName name="concreto_2500_mutata">'[3]Concretos y morteros'!$G$1266</definedName>
    <definedName name="concreto_2500_necocli">'[3]Concretos y morteros'!$G$1508</definedName>
    <definedName name="concreto_2500_sanjuan">'[3]Concretos y morteros'!$G$1750</definedName>
    <definedName name="concreto_2500_sanpedro">'[3]Concretos y morteros'!$G$1992</definedName>
    <definedName name="concreto_2500_turbo">'[3]Concretos y morteros'!$G$2234</definedName>
    <definedName name="Concreto_3000_Apartado">'[3]Concretos y morteros'!$G$213</definedName>
    <definedName name="concreto_3000_arboletes">'[3]Concretos y morteros'!$G$505</definedName>
    <definedName name="concreto_3000_carepa">'[3]Concretos y morteros'!$G$745</definedName>
    <definedName name="concreto_3000_chigorodo">'[3]Concretos y morteros'!$G$987</definedName>
    <definedName name="concreto_3000_mutata">'[3]Concretos y morteros'!$G$1229</definedName>
    <definedName name="concreto_3000_necocli">'[3]Concretos y morteros'!$G$1471</definedName>
    <definedName name="concreto_3000_sanjuan">'[3]Concretos y morteros'!$G$1713</definedName>
    <definedName name="concreto_3000_sanpedro">'[3]Concretos y morteros'!$G$1955</definedName>
    <definedName name="concreto_3000_turbo">'[3]Concretos y morteros'!$G$2197</definedName>
    <definedName name="COSTOS_DIREC" localSheetId="0">#REF!</definedName>
    <definedName name="COSTOS_DIREC">#REF!</definedName>
    <definedName name="DADADAD" localSheetId="0" hidden="1">{#N/A,#N/A,TRUE,"CODIGO DEPENDENCIA"}</definedName>
    <definedName name="DADADAD" hidden="1">{#N/A,#N/A,TRUE,"CODIGO DEPENDENCIA"}</definedName>
    <definedName name="Delineadores_tubulares__Colombinas" localSheetId="0">[2]Insumos!$D$23</definedName>
    <definedName name="Delineadores_tubulares__Colombinas">[1]Insumos!$D$23</definedName>
    <definedName name="Director_de_obra" localSheetId="0">[2]CUADRILLAS!$B$16</definedName>
    <definedName name="Director_de_obra">[1]CUADRILLAS!$B$16</definedName>
    <definedName name="DIS_ASFAL_SANJUAN">'[3]Concretos y morteros'!$B$1566</definedName>
    <definedName name="Disco_abrasivo_corte_de_metal_14">[1]Insumos!$D$16</definedName>
    <definedName name="Disolvente_para_pintura__trafíco__acrílico">[3]Insumos!$D$51</definedName>
    <definedName name="DIST_ASFAL_NECO">'[3]Concretos y morteros'!$B$1324</definedName>
    <definedName name="dist_can_arb">'[1]Concretos y morteros'!$J$6</definedName>
    <definedName name="dist_can_car">'[1]Concretos y morteros'!$J$7</definedName>
    <definedName name="dist_can_chi">'[1]Concretos y morteros'!$J$8</definedName>
    <definedName name="dist_can_ju">'[1]Concretos y morteros'!$J$11</definedName>
    <definedName name="dist_can_mut">'[1]Concretos y morteros'!$J$9</definedName>
    <definedName name="dist_can_nec">'[1]Concretos y morteros'!$J$10</definedName>
    <definedName name="dist_can_ped">'[1]Concretos y morteros'!$J$12</definedName>
    <definedName name="dist_can_tur">'[1]Concretos y morteros'!$J$13</definedName>
    <definedName name="dist_cant_Ap">'[1]Concretos y morteros'!$J$5</definedName>
    <definedName name="dist_esc_apa">'[1]Concretos y morteros'!$K$5</definedName>
    <definedName name="dist_esc_arb">'[1]Concretos y morteros'!$K$6</definedName>
    <definedName name="dist_esc_car">'[1]Concretos y morteros'!$K$7</definedName>
    <definedName name="dist_esc_chi">'[1]Concretos y morteros'!$K$8</definedName>
    <definedName name="dist_esc_jua">'[1]Concretos y morteros'!$K$11</definedName>
    <definedName name="dist_esc_mut">'[1]Concretos y morteros'!$K$9</definedName>
    <definedName name="dist_esc_nec">'[1]Concretos y morteros'!$K$10</definedName>
    <definedName name="dist_esc_ped">'[1]Concretos y morteros'!$K$12</definedName>
    <definedName name="dist_esc_tur">'[1]Concretos y morteros'!$K$13</definedName>
    <definedName name="DISTANCIA_BOTADERO_carepa">'[3]Concretos y morteros'!$B$599</definedName>
    <definedName name="DISTANCIA_CANTERA_APARTADOR">'[3]Concretos y morteros'!$B$12</definedName>
    <definedName name="DISTANCIA_CANTERA_ARBOLETES">'[3]Concretos y morteros'!$B$318</definedName>
    <definedName name="DISTANCIA_CANTERA_CAREPA">'[3]Concretos y morteros'!$B$596</definedName>
    <definedName name="DISTANCIA_CANTERA_CHIGORODO">'[3]Concretos y morteros'!$B$838</definedName>
    <definedName name="DISTANCIA_CANTERA_MUTATA">'[3]Concretos y morteros'!$B$1079</definedName>
    <definedName name="DISTANCIA_CANTERA_NECOCLI">'[3]Concretos y morteros'!$B$1322</definedName>
    <definedName name="DISTANCIA_CANTERA_SAN_JUAN">'[3]Concretos y morteros'!$B$1564</definedName>
    <definedName name="DISTANCIA_CANTERA_SAN_PEDRO">'[3]Concretos y morteros'!$B$1806</definedName>
    <definedName name="DISTANCIA_CANTERA_TURBO">'[3]Concretos y morteros'!$B$2048</definedName>
    <definedName name="DISTANCIA_ESCOMBRERA_apartado">'[3]Concretos y morteros'!$B$15</definedName>
    <definedName name="DISTANCIA_ESCOMBRERA_arboletes">'[3]Concretos y morteros'!$B$321</definedName>
    <definedName name="DISTANCIA_ESCOMBRERA_CHIGORODO">'[3]Concretos y morteros'!$B$841</definedName>
    <definedName name="DISTANCIA_ESCOMBRERA_MUTATA">'[3]Concretos y morteros'!$B$1082</definedName>
    <definedName name="DISTANCIA_ESCOMBRERA_NECOCLI">'[3]Concretos y morteros'!$B$1325</definedName>
    <definedName name="DISTANCIA_ESCOMBRERA_SANJUANDEURABA">'[3]Concretos y morteros'!$B$1567</definedName>
    <definedName name="DISTANCIA_ESCOMBRERA_SANPEDRO">'[3]Concretos y morteros'!$B$1809</definedName>
    <definedName name="DISTANCIA_ESCOMBRERA_TURBO">'[3]Concretos y morteros'!$B$2051</definedName>
    <definedName name="DISTANCIA_PLANTA_ASFALTO">'[3]Concretos y morteros'!$B$320</definedName>
    <definedName name="Durmiente_ordinario_2__2">[3]Insumos!#REF!</definedName>
    <definedName name="Emulsión_CRR_1">[3]Insumos!$D$12</definedName>
    <definedName name="Esferas_Reflectivas">[3]Insumos!$D$49</definedName>
    <definedName name="factmas2smlv">'[3]Factor Prestacionas para aiu'!$C$30+1</definedName>
    <definedName name="FACTOR_PRESTACIONAL_1sml">'[4]Factor Prestacionas para aiu'!$B$30+1</definedName>
    <definedName name="Flasher_luminoso_para_barricadas" localSheetId="0">[2]Insumos!$D$26</definedName>
    <definedName name="Flasher_luminoso_para_barricadas">[1]Insumos!$D$26</definedName>
    <definedName name="formaleta_madera">'[1]Equipo y transporte'!$D$14</definedName>
    <definedName name="Grava" localSheetId="0">[2]Insumos!$D$8</definedName>
    <definedName name="Grava">[1]Insumos!$D$8</definedName>
    <definedName name="Imprevistos" localSheetId="0">#REF!</definedName>
    <definedName name="Imprevistos">#REF!</definedName>
    <definedName name="interventoria_2" localSheetId="0" hidden="1">#REF!</definedName>
    <definedName name="interventoria_2" hidden="1">#REF!</definedName>
    <definedName name="KO" hidden="1">#REF!</definedName>
    <definedName name="Laboratorio">#REF!</definedName>
    <definedName name="Limpiador_PVC_x_1_4_de_galón">[3]Insumos!#REF!</definedName>
    <definedName name="Maestro">'[3]Factor Prestacionas para aiu'!#REF!</definedName>
    <definedName name="Maestro_de_Obra" localSheetId="0">[2]CUADRILLAS!$B$13</definedName>
    <definedName name="Maestro_de_Obra">[1]CUADRILLAS!$B$13</definedName>
    <definedName name="Malla_electrosoldada_de_8.5_mm_cada_15_cm">[3]Insumos!#REF!</definedName>
    <definedName name="materiales">[5]MATERIALES!$B$6:$D$403</definedName>
    <definedName name="Mezcladora_trompo_a_gasolina__Inc._combustible" localSheetId="0">'[2]Equipo y transporte'!$D$19</definedName>
    <definedName name="Mezcladora_trompo_a_gasolina__Inc._combustible">'[1]Equipo y transporte'!$D$19</definedName>
    <definedName name="mortero1_3_apartado">'[3]Concretos y morteros'!$G$76</definedName>
    <definedName name="mortero1_3_arboletes">'[3]Concretos y morteros'!$G$392</definedName>
    <definedName name="mortero1_3_carepa">'[3]Concretos y morteros'!$G$633</definedName>
    <definedName name="mortero1_3_chigorodo">'[3]Concretos y morteros'!$G$875</definedName>
    <definedName name="mortero1_3_mutata">'[3]Concretos y morteros'!$G$1116</definedName>
    <definedName name="mortero1_3_necocli">'[3]Concretos y morteros'!$G$1359</definedName>
    <definedName name="mortero1_3_sanjuan">'[3]Concretos y morteros'!$G$1601</definedName>
    <definedName name="mortero1_3_sanpedro">'[3]Concretos y morteros'!$G$1843</definedName>
    <definedName name="mortero1_3_turbo">'[3]Concretos y morteros'!$G$2085</definedName>
    <definedName name="municipios">[6]PRESU!$A$4:$B$266</definedName>
    <definedName name="oficial" localSheetId="0">[2]CUADRILLAS!$C$9</definedName>
    <definedName name="oficial">[1]CUADRILLAS!$C$9</definedName>
    <definedName name="Pintura_Acrílica_pura_para_tráfico">[3]Insumos!$D$50</definedName>
    <definedName name="Pitos_para_auxiliares_de_tránsito" localSheetId="0">[2]Insumos!$D$45</definedName>
    <definedName name="Pitos_para_auxiliares_de_tránsito">[1]Insumos!$D$45</definedName>
    <definedName name="Planta_Electrica__Diesel_Gasolina" localSheetId="0">'[2]Equipo y transporte'!$D$29</definedName>
    <definedName name="Planta_Electrica__Diesel_Gasolina">'[1]Equipo y transporte'!$D$29</definedName>
    <definedName name="Poste_en_angulo_de_2_2_1_4_de_3_5m_para_señal">[1]Insumos!$D$19</definedName>
    <definedName name="Prestaciones_1" localSheetId="0">#REF!</definedName>
    <definedName name="Prestaciones_1">#REF!</definedName>
    <definedName name="Prestaciones_2" localSheetId="0">#REF!</definedName>
    <definedName name="Prestaciones_2">#REF!</definedName>
    <definedName name="Print_Area" localSheetId="0">'BALANCE CANTIDADES'!$A:$I</definedName>
    <definedName name="proyecto" localSheetId="0">#REF!</definedName>
    <definedName name="proyecto">#REF!</definedName>
    <definedName name="Rajón_de_piedra_del_municipio">[1]Insumos!$D$10</definedName>
    <definedName name="Rastrillero">[3]CUADRILLAS!$C$8</definedName>
    <definedName name="rendimiento_acero">'[2]APU OE-3'!#REF!</definedName>
    <definedName name="rendimientoconph">'[2]APU OE-3'!#REF!</definedName>
    <definedName name="Residente_de_Tráfico">[3]CUADRILLAS!#REF!</definedName>
    <definedName name="Retroexcavadora_de_llantas">'[1]Equipo y transporte'!$D$20</definedName>
    <definedName name="Rodillo_vibrante_tanden_autopropulsado_anchura_de_trabajo_100_cm">'[3]Equipo y transporte'!#REF!</definedName>
    <definedName name="Secretaria" localSheetId="0">[2]CUADRILLAS!$B$26</definedName>
    <definedName name="Secretaria">[1]CUADRILLAS!$B$26</definedName>
    <definedName name="Señal__grupo_1_._Tablero_en_lámina_galvanizada_de_75cm_75cm__calibre_16__reflectivo_tipo_1__incluye_poste" localSheetId="0">[2]Insumos!$D$20</definedName>
    <definedName name="Señal__grupo_1_._Tablero_en_lámina_galvanizada_de_75cm_75cm__calibre_16__reflectivo_tipo_1__incluye_poste">[1]Insumos!$D$20</definedName>
    <definedName name="SIO_03_Fin_de_Obra">[3]Insumos!$D$36</definedName>
    <definedName name="SIO_07_Desvio">[3]Insumos!$D$37</definedName>
    <definedName name="SIO_24_Peatones">[3]Insumos!$D$38</definedName>
    <definedName name="smlv" localSheetId="0">#REF!</definedName>
    <definedName name="smlv">#REF!</definedName>
    <definedName name="Soldadura_PVC_wet_bonding_1_8_galón">[3]Insumos!#REF!</definedName>
    <definedName name="SPO_01_Trabajadores_en_la_via">[3]Insumos!$D$31</definedName>
    <definedName name="SPO_02_Maquinaria_en_la_via">[3]Insumos!$D$32</definedName>
    <definedName name="SPO_03_Auxiliar_de_Transito">[3]Insumos!$D$33</definedName>
    <definedName name="SRO_03_pare_siga">[3]Insumos!$D$35</definedName>
    <definedName name="SRO_03_Uno_a_Uno">[3]Insumos!$D$34</definedName>
    <definedName name="SUBBASEPXCOMPACTACION">'[2]APU OE-3'!#REF!</definedName>
    <definedName name="Subbse_Granular">[1]Insumos!$D$9</definedName>
    <definedName name="Terminadora_de_asfalto__Finisher___potencia_en_el_volante_174_HP__R_20M3_H__velocidad_de_desplazamiento_114_m_min">'[3]Equipo y transporte'!$D$20</definedName>
    <definedName name="Topo" localSheetId="0">[2]CUADRILLAS!$B$11</definedName>
    <definedName name="Topo">[1]CUADRILLAS!$B$11</definedName>
    <definedName name="TORNILLO_ACERO_3_8__3__AF_GRADO_5__TUERCA_ARANDELA">[3]Insumos!#REF!</definedName>
    <definedName name="Transporte_volco" localSheetId="0">'[2]Equipo y transporte'!$D$18</definedName>
    <definedName name="Transporte_volco">'[1]Equipo y transporte'!$D$18</definedName>
    <definedName name="Tubería_PVC_alcantarillado_36___Inc.Transporte">[1]Insumos!$D$17</definedName>
    <definedName name="Tubo_rectangular_100x40x1.5_mm" localSheetId="0">[2]Insumos!$D$48</definedName>
    <definedName name="Tubo_rectangular_100x40x1.5_mm">[1]Insumos!$D$48</definedName>
    <definedName name="Utilidad" localSheetId="0">#REF!</definedName>
    <definedName name="Utilidad">#REF!</definedName>
    <definedName name="Vehiculo__Tipo_pickup" localSheetId="0">#REF!</definedName>
    <definedName name="Vehiculo__Tipo_pickup">#REF!</definedName>
    <definedName name="Vehiculo_delineador">'[3]Equipo y transporte'!$D$26</definedName>
    <definedName name="Vibrador_a_gasolina">'[1]Equipo y transporte'!$D$11</definedName>
    <definedName name="vibrocompactador_de_8_t.">'[1]Equipo y transporte'!$D$12</definedName>
    <definedName name="Volqueta__6m³__cargue_manual__botadero_adicional_mayor_20_km">'[3]Equipo y transporte'!#REF!</definedName>
    <definedName name="Volqueta_6_m³__cargue_manual__botadero_hasta_20_km">'[3]Equipo y transporte'!#REF!</definedName>
    <definedName name="w" hidden="1">#REF!</definedName>
    <definedName name="wrn.ar." localSheetId="0" hidden="1">{#N/A,#N/A,TRUE,"CODIGO DEPENDENCIA"}</definedName>
    <definedName name="wrn.ar." hidden="1">{#N/A,#N/A,TRUE,"CODIGO DEPENDENCIA"}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7" i="1" l="1"/>
  <c r="D246" i="1"/>
  <c r="D245" i="1"/>
  <c r="D244" i="1"/>
  <c r="Q231" i="1"/>
  <c r="D252" i="1"/>
  <c r="D253" i="1" s="1"/>
  <c r="AA61" i="2"/>
  <c r="O222" i="1"/>
  <c r="O223" i="1" s="1"/>
  <c r="O225" i="1" l="1"/>
  <c r="O224" i="1"/>
  <c r="AA62" i="2"/>
  <c r="AA60" i="2"/>
  <c r="AA58" i="2"/>
  <c r="AA57" i="2"/>
  <c r="AA50" i="2"/>
  <c r="AA32" i="2"/>
  <c r="AA26" i="2"/>
  <c r="AA38" i="2"/>
  <c r="K60" i="2"/>
  <c r="AA14" i="2"/>
  <c r="AA56" i="2"/>
  <c r="AA55" i="2"/>
  <c r="AA49" i="2"/>
  <c r="AA44" i="2"/>
  <c r="AA43" i="2"/>
  <c r="AA37" i="2"/>
  <c r="AA31" i="2"/>
  <c r="AA25" i="2"/>
  <c r="AA20" i="2"/>
  <c r="AA19" i="2"/>
  <c r="AA13" i="2"/>
  <c r="AA7" i="2"/>
  <c r="AA6" i="2"/>
  <c r="N228" i="1"/>
  <c r="O226" i="1" l="1"/>
  <c r="O227" i="1" s="1"/>
  <c r="O233" i="1" s="1"/>
  <c r="G222" i="1"/>
  <c r="G224" i="1" s="1"/>
  <c r="O235" i="1" l="1"/>
  <c r="G223" i="1"/>
  <c r="G225" i="1"/>
  <c r="G226" i="1" l="1"/>
  <c r="G227" i="1" s="1"/>
  <c r="G233" i="1" s="1"/>
  <c r="N232" i="1" l="1"/>
  <c r="N230" i="1"/>
  <c r="N229" i="1"/>
  <c r="L231" i="1"/>
  <c r="N231" i="1" s="1"/>
  <c r="X10" i="1" l="1"/>
  <c r="Y10" i="1" s="1"/>
  <c r="S10" i="1" s="1"/>
  <c r="X8" i="1"/>
  <c r="Y8" i="1" s="1"/>
  <c r="S8" i="1" s="1"/>
  <c r="X9" i="1"/>
  <c r="Y9" i="1" s="1"/>
  <c r="S9" i="1" s="1"/>
  <c r="X7" i="1"/>
  <c r="Y7" i="1" s="1"/>
  <c r="S7" i="1" s="1"/>
  <c r="X6" i="1"/>
  <c r="Y6" i="1" s="1"/>
  <c r="S6" i="1" s="1"/>
  <c r="L7" i="1"/>
  <c r="L13" i="1"/>
  <c r="L11" i="1"/>
  <c r="L10" i="1"/>
  <c r="AA9" i="1"/>
  <c r="AB9" i="1" s="1"/>
  <c r="T9" i="1" s="1"/>
  <c r="AA10" i="1"/>
  <c r="AB10" i="1" s="1"/>
  <c r="T10" i="1" s="1"/>
  <c r="AA8" i="1"/>
  <c r="AB8" i="1" s="1"/>
  <c r="T8" i="1" s="1"/>
  <c r="AA6" i="1"/>
  <c r="AB6" i="1" s="1"/>
  <c r="T6" i="1" s="1"/>
  <c r="L209" i="1"/>
  <c r="AA7" i="1"/>
  <c r="AB7" i="1" s="1"/>
  <c r="M170" i="1"/>
  <c r="M171" i="1"/>
  <c r="M172" i="1"/>
  <c r="M174" i="1"/>
  <c r="M175" i="1"/>
  <c r="M176" i="1"/>
  <c r="M177" i="1"/>
  <c r="M169" i="1"/>
  <c r="K173" i="1"/>
  <c r="M173" i="1" s="1"/>
  <c r="M159" i="1"/>
  <c r="M160" i="1"/>
  <c r="M161" i="1"/>
  <c r="M163" i="1"/>
  <c r="M164" i="1"/>
  <c r="M165" i="1"/>
  <c r="M166" i="1"/>
  <c r="M158" i="1"/>
  <c r="K162" i="1"/>
  <c r="M162" i="1" s="1"/>
  <c r="M139" i="1"/>
  <c r="M140" i="1"/>
  <c r="M141" i="1"/>
  <c r="M143" i="1"/>
  <c r="M144" i="1"/>
  <c r="M145" i="1"/>
  <c r="M146" i="1"/>
  <c r="K142" i="1"/>
  <c r="M142" i="1" s="1"/>
  <c r="M129" i="1"/>
  <c r="M130" i="1"/>
  <c r="M131" i="1"/>
  <c r="M133" i="1"/>
  <c r="M134" i="1"/>
  <c r="M135" i="1"/>
  <c r="M136" i="1"/>
  <c r="M128" i="1"/>
  <c r="K132" i="1"/>
  <c r="M132" i="1" s="1"/>
  <c r="M119" i="1"/>
  <c r="M120" i="1"/>
  <c r="M121" i="1"/>
  <c r="M123" i="1"/>
  <c r="M124" i="1"/>
  <c r="M125" i="1"/>
  <c r="M126" i="1"/>
  <c r="K122" i="1"/>
  <c r="M122" i="1" s="1"/>
  <c r="M109" i="1"/>
  <c r="M110" i="1"/>
  <c r="M111" i="1"/>
  <c r="M113" i="1"/>
  <c r="M114" i="1"/>
  <c r="M115" i="1"/>
  <c r="M116" i="1"/>
  <c r="M108" i="1"/>
  <c r="K112" i="1"/>
  <c r="M112" i="1" s="1"/>
  <c r="M103" i="1"/>
  <c r="M104" i="1"/>
  <c r="M105" i="1"/>
  <c r="M106" i="1"/>
  <c r="M101" i="1"/>
  <c r="K102" i="1"/>
  <c r="M102" i="1" s="1"/>
  <c r="M88" i="1"/>
  <c r="M89" i="1"/>
  <c r="M90" i="1"/>
  <c r="M92" i="1"/>
  <c r="M93" i="1"/>
  <c r="M94" i="1"/>
  <c r="M95" i="1"/>
  <c r="M87" i="1"/>
  <c r="K91" i="1"/>
  <c r="M91" i="1" s="1"/>
  <c r="M78" i="1"/>
  <c r="M79" i="1"/>
  <c r="M80" i="1"/>
  <c r="M82" i="1"/>
  <c r="M83" i="1"/>
  <c r="M84" i="1"/>
  <c r="M85" i="1"/>
  <c r="M77" i="1"/>
  <c r="K81" i="1"/>
  <c r="M81" i="1" s="1"/>
  <c r="M68" i="1"/>
  <c r="M69" i="1"/>
  <c r="M70" i="1"/>
  <c r="M72" i="1"/>
  <c r="M73" i="1"/>
  <c r="M74" i="1"/>
  <c r="M75" i="1"/>
  <c r="M67" i="1"/>
  <c r="K71" i="1"/>
  <c r="M71" i="1" s="1"/>
  <c r="K61" i="1"/>
  <c r="M61" i="1" s="1"/>
  <c r="M58" i="1"/>
  <c r="M59" i="1"/>
  <c r="M60" i="1"/>
  <c r="M62" i="1"/>
  <c r="M63" i="1"/>
  <c r="M64" i="1"/>
  <c r="M65" i="1"/>
  <c r="M57" i="1"/>
  <c r="M49" i="1"/>
  <c r="M50" i="1"/>
  <c r="M52" i="1"/>
  <c r="M53" i="1"/>
  <c r="M54" i="1"/>
  <c r="M55" i="1"/>
  <c r="M48" i="1"/>
  <c r="M45" i="1"/>
  <c r="M47" i="1"/>
  <c r="K51" i="1"/>
  <c r="M51" i="1" s="1"/>
  <c r="M38" i="1"/>
  <c r="M39" i="1"/>
  <c r="M40" i="1"/>
  <c r="M42" i="1"/>
  <c r="M43" i="1"/>
  <c r="M44" i="1"/>
  <c r="M37" i="1"/>
  <c r="K41" i="1"/>
  <c r="M41" i="1" s="1"/>
  <c r="M28" i="1"/>
  <c r="M29" i="1"/>
  <c r="M30" i="1"/>
  <c r="M31" i="1"/>
  <c r="M32" i="1"/>
  <c r="M33" i="1"/>
  <c r="M34" i="1"/>
  <c r="M35" i="1"/>
  <c r="M27" i="1"/>
  <c r="M18" i="1"/>
  <c r="M19" i="1"/>
  <c r="M20" i="1"/>
  <c r="M21" i="1"/>
  <c r="M22" i="1"/>
  <c r="M23" i="1"/>
  <c r="M24" i="1"/>
  <c r="M25" i="1"/>
  <c r="M17" i="1"/>
  <c r="M8" i="1"/>
  <c r="M9" i="1"/>
  <c r="M10" i="1"/>
  <c r="M11" i="1"/>
  <c r="M12" i="1"/>
  <c r="M13" i="1"/>
  <c r="M14" i="1"/>
  <c r="M15" i="1"/>
  <c r="M7" i="1"/>
  <c r="L208" i="1" l="1"/>
  <c r="U6" i="1"/>
  <c r="U10" i="1"/>
  <c r="U8" i="1"/>
  <c r="T7" i="1"/>
  <c r="U7" i="1" s="1"/>
  <c r="U9" i="1"/>
  <c r="M150" i="1"/>
  <c r="M138" i="1"/>
  <c r="M118" i="1"/>
  <c r="L212" i="1"/>
  <c r="L207" i="1"/>
  <c r="F226" i="1" l="1"/>
  <c r="H220" i="1"/>
  <c r="N220" i="1" s="1"/>
  <c r="H219" i="1"/>
  <c r="L219" i="1" s="1"/>
  <c r="H218" i="1"/>
  <c r="N218" i="1" s="1"/>
  <c r="H217" i="1"/>
  <c r="L217" i="1" s="1"/>
  <c r="H216" i="1"/>
  <c r="N216" i="1" s="1"/>
  <c r="H215" i="1"/>
  <c r="L215" i="1" s="1"/>
  <c r="H214" i="1"/>
  <c r="N214" i="1" s="1"/>
  <c r="N212" i="1"/>
  <c r="N211" i="1"/>
  <c r="L211" i="1"/>
  <c r="L210" i="1" s="1"/>
  <c r="N207" i="1"/>
  <c r="N206" i="1"/>
  <c r="L206" i="1"/>
  <c r="L205" i="1" s="1"/>
  <c r="I205" i="1"/>
  <c r="I203" i="1" s="1"/>
  <c r="I201" i="1" s="1"/>
  <c r="N204" i="1"/>
  <c r="N203" i="1" s="1"/>
  <c r="L204" i="1"/>
  <c r="L203" i="1" s="1"/>
  <c r="N202" i="1"/>
  <c r="N201" i="1" s="1"/>
  <c r="L202" i="1"/>
  <c r="L201" i="1" s="1"/>
  <c r="N200" i="1"/>
  <c r="L200" i="1"/>
  <c r="N199" i="1"/>
  <c r="L199" i="1"/>
  <c r="I198" i="1"/>
  <c r="N197" i="1"/>
  <c r="L197" i="1"/>
  <c r="N196" i="1"/>
  <c r="L196" i="1"/>
  <c r="I195" i="1"/>
  <c r="N194" i="1"/>
  <c r="L194" i="1"/>
  <c r="N193" i="1"/>
  <c r="L193" i="1"/>
  <c r="M192" i="1"/>
  <c r="N192" i="1" s="1"/>
  <c r="N191" i="1"/>
  <c r="L191" i="1"/>
  <c r="I190" i="1"/>
  <c r="M188" i="1"/>
  <c r="N188" i="1" s="1"/>
  <c r="L188" i="1"/>
  <c r="I188" i="1"/>
  <c r="M187" i="1"/>
  <c r="N187" i="1" s="1"/>
  <c r="L187" i="1"/>
  <c r="I187" i="1"/>
  <c r="M186" i="1"/>
  <c r="N186" i="1" s="1"/>
  <c r="L186" i="1"/>
  <c r="I186" i="1"/>
  <c r="M185" i="1"/>
  <c r="N185" i="1" s="1"/>
  <c r="L185" i="1"/>
  <c r="I185" i="1"/>
  <c r="M184" i="1"/>
  <c r="N184" i="1" s="1"/>
  <c r="L184" i="1"/>
  <c r="I184" i="1"/>
  <c r="M183" i="1"/>
  <c r="N183" i="1" s="1"/>
  <c r="L183" i="1"/>
  <c r="I183" i="1"/>
  <c r="M182" i="1"/>
  <c r="N182" i="1" s="1"/>
  <c r="L182" i="1"/>
  <c r="I182" i="1"/>
  <c r="M181" i="1"/>
  <c r="N181" i="1" s="1"/>
  <c r="L181" i="1"/>
  <c r="I181" i="1"/>
  <c r="M180" i="1"/>
  <c r="N180" i="1" s="1"/>
  <c r="L180" i="1"/>
  <c r="I180" i="1"/>
  <c r="N177" i="1"/>
  <c r="L177" i="1"/>
  <c r="I177" i="1"/>
  <c r="N176" i="1"/>
  <c r="L176" i="1"/>
  <c r="I176" i="1"/>
  <c r="N175" i="1"/>
  <c r="L175" i="1"/>
  <c r="I175" i="1"/>
  <c r="N174" i="1"/>
  <c r="L174" i="1"/>
  <c r="I174" i="1"/>
  <c r="N173" i="1"/>
  <c r="L173" i="1"/>
  <c r="I173" i="1"/>
  <c r="N172" i="1"/>
  <c r="L172" i="1"/>
  <c r="I172" i="1"/>
  <c r="N171" i="1"/>
  <c r="L171" i="1"/>
  <c r="I171" i="1"/>
  <c r="N170" i="1"/>
  <c r="L170" i="1"/>
  <c r="I170" i="1"/>
  <c r="N169" i="1"/>
  <c r="L169" i="1"/>
  <c r="I169" i="1"/>
  <c r="N166" i="1"/>
  <c r="L166" i="1"/>
  <c r="I166" i="1"/>
  <c r="N165" i="1"/>
  <c r="L165" i="1"/>
  <c r="I165" i="1"/>
  <c r="N164" i="1"/>
  <c r="L164" i="1"/>
  <c r="I164" i="1"/>
  <c r="N163" i="1"/>
  <c r="L163" i="1"/>
  <c r="I163" i="1"/>
  <c r="N162" i="1"/>
  <c r="L162" i="1"/>
  <c r="I162" i="1"/>
  <c r="N161" i="1"/>
  <c r="L161" i="1"/>
  <c r="I161" i="1"/>
  <c r="N160" i="1"/>
  <c r="L160" i="1"/>
  <c r="I160" i="1"/>
  <c r="N159" i="1"/>
  <c r="L159" i="1"/>
  <c r="I159" i="1"/>
  <c r="N158" i="1"/>
  <c r="L158" i="1"/>
  <c r="I158" i="1"/>
  <c r="M156" i="1"/>
  <c r="N156" i="1" s="1"/>
  <c r="L156" i="1"/>
  <c r="I156" i="1"/>
  <c r="M155" i="1"/>
  <c r="N155" i="1" s="1"/>
  <c r="L155" i="1"/>
  <c r="I155" i="1"/>
  <c r="M154" i="1"/>
  <c r="N154" i="1" s="1"/>
  <c r="L154" i="1"/>
  <c r="I154" i="1"/>
  <c r="M153" i="1"/>
  <c r="N153" i="1" s="1"/>
  <c r="L153" i="1"/>
  <c r="I153" i="1"/>
  <c r="M152" i="1"/>
  <c r="N152" i="1" s="1"/>
  <c r="L152" i="1"/>
  <c r="I152" i="1"/>
  <c r="M151" i="1"/>
  <c r="N151" i="1" s="1"/>
  <c r="L151" i="1"/>
  <c r="I151" i="1"/>
  <c r="N150" i="1"/>
  <c r="L150" i="1"/>
  <c r="I150" i="1"/>
  <c r="M149" i="1"/>
  <c r="N149" i="1" s="1"/>
  <c r="L149" i="1"/>
  <c r="I149" i="1"/>
  <c r="M148" i="1"/>
  <c r="N148" i="1" s="1"/>
  <c r="L148" i="1"/>
  <c r="I148" i="1"/>
  <c r="N146" i="1"/>
  <c r="L146" i="1"/>
  <c r="I146" i="1"/>
  <c r="N145" i="1"/>
  <c r="L145" i="1"/>
  <c r="I145" i="1"/>
  <c r="N144" i="1"/>
  <c r="L144" i="1"/>
  <c r="I144" i="1"/>
  <c r="N143" i="1"/>
  <c r="L143" i="1"/>
  <c r="I143" i="1"/>
  <c r="N142" i="1"/>
  <c r="L142" i="1"/>
  <c r="I142" i="1"/>
  <c r="N141" i="1"/>
  <c r="L141" i="1"/>
  <c r="I141" i="1"/>
  <c r="N140" i="1"/>
  <c r="L140" i="1"/>
  <c r="I140" i="1"/>
  <c r="N139" i="1"/>
  <c r="L139" i="1"/>
  <c r="I139" i="1"/>
  <c r="N138" i="1"/>
  <c r="L138" i="1"/>
  <c r="I138" i="1"/>
  <c r="N136" i="1"/>
  <c r="L136" i="1"/>
  <c r="I136" i="1"/>
  <c r="N135" i="1"/>
  <c r="L135" i="1"/>
  <c r="I135" i="1"/>
  <c r="N134" i="1"/>
  <c r="L134" i="1"/>
  <c r="I134" i="1"/>
  <c r="N133" i="1"/>
  <c r="L133" i="1"/>
  <c r="I133" i="1"/>
  <c r="N132" i="1"/>
  <c r="L132" i="1"/>
  <c r="I132" i="1"/>
  <c r="N131" i="1"/>
  <c r="L131" i="1"/>
  <c r="I131" i="1"/>
  <c r="N130" i="1"/>
  <c r="L130" i="1"/>
  <c r="I130" i="1"/>
  <c r="N129" i="1"/>
  <c r="L129" i="1"/>
  <c r="I129" i="1"/>
  <c r="N128" i="1"/>
  <c r="L128" i="1"/>
  <c r="I128" i="1"/>
  <c r="N126" i="1"/>
  <c r="L126" i="1"/>
  <c r="I126" i="1"/>
  <c r="N125" i="1"/>
  <c r="L125" i="1"/>
  <c r="I125" i="1"/>
  <c r="N124" i="1"/>
  <c r="L124" i="1"/>
  <c r="I124" i="1"/>
  <c r="N123" i="1"/>
  <c r="L123" i="1"/>
  <c r="I123" i="1"/>
  <c r="N122" i="1"/>
  <c r="L122" i="1"/>
  <c r="I122" i="1"/>
  <c r="N121" i="1"/>
  <c r="L121" i="1"/>
  <c r="I121" i="1"/>
  <c r="N120" i="1"/>
  <c r="L120" i="1"/>
  <c r="I120" i="1"/>
  <c r="N119" i="1"/>
  <c r="L119" i="1"/>
  <c r="I119" i="1"/>
  <c r="N118" i="1"/>
  <c r="L118" i="1"/>
  <c r="I118" i="1"/>
  <c r="N116" i="1"/>
  <c r="L116" i="1"/>
  <c r="I116" i="1"/>
  <c r="N115" i="1"/>
  <c r="L115" i="1"/>
  <c r="I115" i="1"/>
  <c r="N114" i="1"/>
  <c r="L114" i="1"/>
  <c r="I114" i="1"/>
  <c r="N113" i="1"/>
  <c r="L113" i="1"/>
  <c r="I113" i="1"/>
  <c r="N112" i="1"/>
  <c r="L112" i="1"/>
  <c r="I112" i="1"/>
  <c r="N111" i="1"/>
  <c r="L111" i="1"/>
  <c r="I111" i="1"/>
  <c r="N110" i="1"/>
  <c r="L110" i="1"/>
  <c r="I110" i="1"/>
  <c r="N109" i="1"/>
  <c r="L109" i="1"/>
  <c r="I109" i="1"/>
  <c r="N108" i="1"/>
  <c r="L108" i="1"/>
  <c r="I108" i="1"/>
  <c r="N106" i="1"/>
  <c r="L106" i="1"/>
  <c r="I106" i="1"/>
  <c r="N105" i="1"/>
  <c r="L105" i="1"/>
  <c r="I105" i="1"/>
  <c r="N104" i="1"/>
  <c r="L104" i="1"/>
  <c r="I104" i="1"/>
  <c r="N103" i="1"/>
  <c r="L103" i="1"/>
  <c r="I103" i="1"/>
  <c r="N102" i="1"/>
  <c r="L102" i="1"/>
  <c r="I102" i="1"/>
  <c r="N101" i="1"/>
  <c r="L101" i="1"/>
  <c r="I101" i="1"/>
  <c r="M100" i="1"/>
  <c r="N100" i="1" s="1"/>
  <c r="L100" i="1"/>
  <c r="I100" i="1"/>
  <c r="M99" i="1"/>
  <c r="N99" i="1" s="1"/>
  <c r="L99" i="1"/>
  <c r="I99" i="1"/>
  <c r="M98" i="1"/>
  <c r="N98" i="1" s="1"/>
  <c r="L98" i="1"/>
  <c r="I98" i="1"/>
  <c r="N95" i="1"/>
  <c r="L95" i="1"/>
  <c r="I95" i="1"/>
  <c r="N94" i="1"/>
  <c r="L94" i="1"/>
  <c r="I94" i="1"/>
  <c r="N93" i="1"/>
  <c r="L93" i="1"/>
  <c r="I93" i="1"/>
  <c r="N92" i="1"/>
  <c r="L92" i="1"/>
  <c r="I92" i="1"/>
  <c r="N91" i="1"/>
  <c r="L91" i="1"/>
  <c r="I91" i="1"/>
  <c r="N90" i="1"/>
  <c r="L90" i="1"/>
  <c r="I90" i="1"/>
  <c r="N89" i="1"/>
  <c r="L89" i="1"/>
  <c r="I89" i="1"/>
  <c r="N88" i="1"/>
  <c r="L88" i="1"/>
  <c r="I88" i="1"/>
  <c r="N87" i="1"/>
  <c r="L87" i="1"/>
  <c r="I87" i="1"/>
  <c r="N85" i="1"/>
  <c r="L85" i="1"/>
  <c r="I85" i="1"/>
  <c r="N84" i="1"/>
  <c r="L84" i="1"/>
  <c r="I84" i="1"/>
  <c r="N83" i="1"/>
  <c r="L83" i="1"/>
  <c r="I83" i="1"/>
  <c r="N82" i="1"/>
  <c r="L82" i="1"/>
  <c r="I82" i="1"/>
  <c r="N81" i="1"/>
  <c r="L81" i="1"/>
  <c r="I81" i="1"/>
  <c r="N80" i="1"/>
  <c r="L80" i="1"/>
  <c r="I80" i="1"/>
  <c r="N79" i="1"/>
  <c r="L79" i="1"/>
  <c r="I79" i="1"/>
  <c r="N78" i="1"/>
  <c r="L78" i="1"/>
  <c r="I78" i="1"/>
  <c r="N77" i="1"/>
  <c r="L77" i="1"/>
  <c r="I77" i="1"/>
  <c r="N75" i="1"/>
  <c r="L75" i="1"/>
  <c r="I75" i="1"/>
  <c r="N74" i="1"/>
  <c r="L74" i="1"/>
  <c r="I74" i="1"/>
  <c r="N73" i="1"/>
  <c r="L73" i="1"/>
  <c r="I73" i="1"/>
  <c r="N72" i="1"/>
  <c r="L72" i="1"/>
  <c r="I72" i="1"/>
  <c r="N71" i="1"/>
  <c r="L71" i="1"/>
  <c r="I71" i="1"/>
  <c r="N70" i="1"/>
  <c r="L70" i="1"/>
  <c r="I70" i="1"/>
  <c r="N69" i="1"/>
  <c r="L69" i="1"/>
  <c r="I69" i="1"/>
  <c r="N68" i="1"/>
  <c r="L68" i="1"/>
  <c r="I68" i="1"/>
  <c r="N67" i="1"/>
  <c r="L67" i="1"/>
  <c r="I67" i="1"/>
  <c r="N65" i="1"/>
  <c r="L65" i="1"/>
  <c r="I65" i="1"/>
  <c r="N64" i="1"/>
  <c r="L64" i="1"/>
  <c r="I64" i="1"/>
  <c r="N63" i="1"/>
  <c r="L63" i="1"/>
  <c r="I63" i="1"/>
  <c r="N62" i="1"/>
  <c r="L62" i="1"/>
  <c r="I62" i="1"/>
  <c r="N61" i="1"/>
  <c r="L61" i="1"/>
  <c r="I61" i="1"/>
  <c r="N60" i="1"/>
  <c r="L60" i="1"/>
  <c r="I60" i="1"/>
  <c r="N59" i="1"/>
  <c r="L59" i="1"/>
  <c r="I59" i="1"/>
  <c r="N58" i="1"/>
  <c r="L58" i="1"/>
  <c r="I58" i="1"/>
  <c r="N57" i="1"/>
  <c r="L57" i="1"/>
  <c r="I57" i="1"/>
  <c r="N55" i="1"/>
  <c r="L55" i="1"/>
  <c r="I55" i="1"/>
  <c r="N54" i="1"/>
  <c r="L54" i="1"/>
  <c r="I54" i="1"/>
  <c r="N53" i="1"/>
  <c r="L53" i="1"/>
  <c r="I53" i="1"/>
  <c r="N52" i="1"/>
  <c r="L52" i="1"/>
  <c r="I52" i="1"/>
  <c r="N51" i="1"/>
  <c r="L51" i="1"/>
  <c r="I51" i="1"/>
  <c r="N50" i="1"/>
  <c r="L50" i="1"/>
  <c r="I50" i="1"/>
  <c r="N49" i="1"/>
  <c r="L49" i="1"/>
  <c r="I49" i="1"/>
  <c r="N48" i="1"/>
  <c r="L48" i="1"/>
  <c r="I48" i="1"/>
  <c r="N47" i="1"/>
  <c r="L47" i="1"/>
  <c r="I47" i="1"/>
  <c r="N45" i="1"/>
  <c r="L45" i="1"/>
  <c r="I45" i="1"/>
  <c r="N44" i="1"/>
  <c r="L44" i="1"/>
  <c r="I44" i="1"/>
  <c r="N43" i="1"/>
  <c r="L43" i="1"/>
  <c r="I43" i="1"/>
  <c r="N42" i="1"/>
  <c r="L42" i="1"/>
  <c r="I42" i="1"/>
  <c r="N41" i="1"/>
  <c r="L41" i="1"/>
  <c r="I41" i="1"/>
  <c r="N40" i="1"/>
  <c r="L40" i="1"/>
  <c r="I40" i="1"/>
  <c r="N39" i="1"/>
  <c r="L39" i="1"/>
  <c r="I39" i="1"/>
  <c r="N38" i="1"/>
  <c r="L38" i="1"/>
  <c r="I38" i="1"/>
  <c r="N37" i="1"/>
  <c r="L37" i="1"/>
  <c r="I37" i="1"/>
  <c r="N35" i="1"/>
  <c r="L35" i="1"/>
  <c r="I35" i="1"/>
  <c r="N34" i="1"/>
  <c r="L34" i="1"/>
  <c r="I34" i="1"/>
  <c r="N33" i="1"/>
  <c r="L33" i="1"/>
  <c r="I33" i="1"/>
  <c r="N32" i="1"/>
  <c r="L32" i="1"/>
  <c r="I32" i="1"/>
  <c r="N31" i="1"/>
  <c r="L31" i="1"/>
  <c r="I31" i="1"/>
  <c r="N30" i="1"/>
  <c r="L30" i="1"/>
  <c r="I30" i="1"/>
  <c r="N29" i="1"/>
  <c r="L29" i="1"/>
  <c r="I29" i="1"/>
  <c r="N28" i="1"/>
  <c r="L28" i="1"/>
  <c r="I28" i="1"/>
  <c r="N27" i="1"/>
  <c r="L27" i="1"/>
  <c r="I27" i="1"/>
  <c r="N25" i="1"/>
  <c r="L25" i="1"/>
  <c r="I25" i="1"/>
  <c r="N24" i="1"/>
  <c r="L24" i="1"/>
  <c r="I24" i="1"/>
  <c r="N23" i="1"/>
  <c r="L23" i="1"/>
  <c r="I23" i="1"/>
  <c r="N22" i="1"/>
  <c r="L22" i="1"/>
  <c r="I22" i="1"/>
  <c r="N21" i="1"/>
  <c r="L21" i="1"/>
  <c r="I21" i="1"/>
  <c r="N20" i="1"/>
  <c r="L20" i="1"/>
  <c r="I20" i="1"/>
  <c r="N19" i="1"/>
  <c r="L19" i="1"/>
  <c r="I19" i="1"/>
  <c r="N18" i="1"/>
  <c r="L18" i="1"/>
  <c r="I18" i="1"/>
  <c r="N17" i="1"/>
  <c r="L17" i="1"/>
  <c r="I17" i="1"/>
  <c r="N15" i="1"/>
  <c r="L15" i="1"/>
  <c r="I15" i="1"/>
  <c r="N14" i="1"/>
  <c r="L14" i="1"/>
  <c r="I14" i="1"/>
  <c r="N13" i="1"/>
  <c r="I13" i="1"/>
  <c r="N12" i="1"/>
  <c r="L12" i="1"/>
  <c r="I12" i="1"/>
  <c r="N11" i="1"/>
  <c r="I11" i="1"/>
  <c r="N10" i="1"/>
  <c r="I10" i="1"/>
  <c r="N9" i="1"/>
  <c r="L9" i="1"/>
  <c r="I9" i="1"/>
  <c r="N8" i="1"/>
  <c r="L8" i="1"/>
  <c r="I8" i="1"/>
  <c r="N7" i="1"/>
  <c r="I7" i="1"/>
  <c r="L198" i="1" l="1"/>
  <c r="L195" i="1"/>
  <c r="L147" i="1"/>
  <c r="L127" i="1"/>
  <c r="L97" i="1"/>
  <c r="L56" i="1"/>
  <c r="L46" i="1"/>
  <c r="L117" i="1"/>
  <c r="L137" i="1"/>
  <c r="L107" i="1"/>
  <c r="L16" i="1"/>
  <c r="L6" i="1"/>
  <c r="N215" i="1"/>
  <c r="N209" i="1"/>
  <c r="N208" i="1" s="1"/>
  <c r="N198" i="1"/>
  <c r="J192" i="1"/>
  <c r="L192" i="1" s="1"/>
  <c r="L190" i="1" s="1"/>
  <c r="N210" i="1"/>
  <c r="I26" i="1"/>
  <c r="I97" i="1"/>
  <c r="I66" i="1"/>
  <c r="I36" i="1"/>
  <c r="I107" i="1"/>
  <c r="N217" i="1"/>
  <c r="I168" i="1"/>
  <c r="I167" i="1" s="1"/>
  <c r="X4" i="1" s="1"/>
  <c r="Y4" i="1" s="1"/>
  <c r="S4" i="1" s="1"/>
  <c r="I76" i="1"/>
  <c r="L76" i="1"/>
  <c r="I117" i="1"/>
  <c r="I147" i="1"/>
  <c r="L36" i="1"/>
  <c r="I46" i="1"/>
  <c r="I137" i="1"/>
  <c r="N195" i="1"/>
  <c r="N179" i="1"/>
  <c r="N178" i="1" s="1"/>
  <c r="AA5" i="1" s="1"/>
  <c r="AB5" i="1" s="1"/>
  <c r="T5" i="1" s="1"/>
  <c r="N117" i="1"/>
  <c r="L86" i="1"/>
  <c r="I189" i="1"/>
  <c r="X11" i="1" s="1"/>
  <c r="Y11" i="1" s="1"/>
  <c r="S11" i="1" s="1"/>
  <c r="L26" i="1"/>
  <c r="I16" i="1"/>
  <c r="L168" i="1"/>
  <c r="L167" i="1" s="1"/>
  <c r="N219" i="1"/>
  <c r="I127" i="1"/>
  <c r="N147" i="1"/>
  <c r="I157" i="1"/>
  <c r="N190" i="1"/>
  <c r="L220" i="1"/>
  <c r="I179" i="1"/>
  <c r="I178" i="1" s="1"/>
  <c r="X5" i="1" s="1"/>
  <c r="Y5" i="1" s="1"/>
  <c r="S5" i="1" s="1"/>
  <c r="N127" i="1"/>
  <c r="N205" i="1"/>
  <c r="N56" i="1"/>
  <c r="I86" i="1"/>
  <c r="L157" i="1"/>
  <c r="L216" i="1"/>
  <c r="I56" i="1"/>
  <c r="N97" i="1"/>
  <c r="L179" i="1"/>
  <c r="L178" i="1" s="1"/>
  <c r="I6" i="1"/>
  <c r="L66" i="1"/>
  <c r="N76" i="1"/>
  <c r="N6" i="1"/>
  <c r="N36" i="1"/>
  <c r="N66" i="1"/>
  <c r="N86" i="1"/>
  <c r="N26" i="1"/>
  <c r="N46" i="1"/>
  <c r="N107" i="1"/>
  <c r="N168" i="1"/>
  <c r="N167" i="1" s="1"/>
  <c r="AA4" i="1" s="1"/>
  <c r="AB4" i="1" s="1"/>
  <c r="T4" i="1" s="1"/>
  <c r="N16" i="1"/>
  <c r="N137" i="1"/>
  <c r="N157" i="1"/>
  <c r="L214" i="1"/>
  <c r="L218" i="1"/>
  <c r="L213" i="1" l="1"/>
  <c r="L189" i="1" s="1"/>
  <c r="U4" i="1"/>
  <c r="U5" i="1"/>
  <c r="L5" i="1"/>
  <c r="N213" i="1"/>
  <c r="N189" i="1" s="1"/>
  <c r="I96" i="1"/>
  <c r="X3" i="1" s="1"/>
  <c r="Y3" i="1" s="1"/>
  <c r="S3" i="1" s="1"/>
  <c r="N5" i="1"/>
  <c r="N96" i="1"/>
  <c r="AA3" i="1" s="1"/>
  <c r="AB3" i="1" s="1"/>
  <c r="T3" i="1" s="1"/>
  <c r="I5" i="1"/>
  <c r="X2" i="1" s="1"/>
  <c r="Y2" i="1" s="1"/>
  <c r="L96" i="1"/>
  <c r="U3" i="1" l="1"/>
  <c r="L222" i="1"/>
  <c r="AA2" i="1"/>
  <c r="AB2" i="1" s="1"/>
  <c r="T2" i="1" s="1"/>
  <c r="N222" i="1"/>
  <c r="N225" i="1" s="1"/>
  <c r="AA11" i="1"/>
  <c r="AB11" i="1" s="1"/>
  <c r="T11" i="1" s="1"/>
  <c r="U11" i="1" s="1"/>
  <c r="Y12" i="1"/>
  <c r="S2" i="1"/>
  <c r="I222" i="1"/>
  <c r="I224" i="1" s="1"/>
  <c r="N224" i="1" l="1"/>
  <c r="AB12" i="1"/>
  <c r="T12" i="1"/>
  <c r="U2" i="1"/>
  <c r="S12" i="1"/>
  <c r="N223" i="1"/>
  <c r="N226" i="1" s="1"/>
  <c r="N227" i="1" s="1"/>
  <c r="N233" i="1" s="1"/>
  <c r="L224" i="1"/>
  <c r="I225" i="1"/>
  <c r="L225" i="1"/>
  <c r="L223" i="1"/>
  <c r="I223" i="1"/>
  <c r="I226" i="1" l="1"/>
  <c r="I227" i="1" s="1"/>
  <c r="U12" i="1"/>
  <c r="L226" i="1"/>
  <c r="I233" i="1" l="1"/>
  <c r="D239" i="1" s="1"/>
  <c r="N235" i="1"/>
  <c r="D241" i="1" s="1"/>
  <c r="D240" i="1" s="1"/>
  <c r="L227" i="1"/>
</calcChain>
</file>

<file path=xl/comments1.xml><?xml version="1.0" encoding="utf-8"?>
<comments xmlns="http://schemas.openxmlformats.org/spreadsheetml/2006/main">
  <authors>
    <author>Autor</author>
  </authors>
  <commentList>
    <comment ref="K61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RESTA LA CANTIDAD CORRESPONDIENTE AL TRAMO QUE NO SE EJECUTA Y SE SUMA LA CANT DE LAS LLAVES</t>
        </r>
      </text>
    </comment>
  </commentList>
</comments>
</file>

<file path=xl/sharedStrings.xml><?xml version="1.0" encoding="utf-8"?>
<sst xmlns="http://schemas.openxmlformats.org/spreadsheetml/2006/main" count="905" uniqueCount="567">
  <si>
    <t>PROYECTO</t>
  </si>
  <si>
    <t>PRESUPUESTO</t>
  </si>
  <si>
    <t xml:space="preserve">CONDICIONES CONTRACTUALES </t>
  </si>
  <si>
    <t>BALANCE DE ACTIVIDADES</t>
  </si>
  <si>
    <t>CONDICIONES ACTUALIZADAS</t>
  </si>
  <si>
    <t>Ítem</t>
  </si>
  <si>
    <t>Ítem de Pago Invias</t>
  </si>
  <si>
    <t>Descripción</t>
  </si>
  <si>
    <t>Unidad</t>
  </si>
  <si>
    <t>Cantidad</t>
  </si>
  <si>
    <t>Precio Unitario</t>
  </si>
  <si>
    <t>Valor parcial</t>
  </si>
  <si>
    <t>MAYORES (+)</t>
  </si>
  <si>
    <t>MENORES (-)</t>
  </si>
  <si>
    <t>VALOR TOTAL</t>
  </si>
  <si>
    <t>Cantidad Final</t>
  </si>
  <si>
    <t>Vr / TOTAL</t>
  </si>
  <si>
    <t>1.0</t>
  </si>
  <si>
    <t>Implementar el mejoramiento de vías terciarias para la estructura de pavimento</t>
  </si>
  <si>
    <t>1.1</t>
  </si>
  <si>
    <t>210.2.2</t>
  </si>
  <si>
    <t>Excavación en material común de la explanación y canales</t>
  </si>
  <si>
    <t>m³</t>
  </si>
  <si>
    <t>1.1.1</t>
  </si>
  <si>
    <t>Excavación en material común de la explanación y canales. Municipio de Apartadó</t>
  </si>
  <si>
    <t>1.1.2</t>
  </si>
  <si>
    <t>Excavación en material común de la explanación y canales. Municipio de Arboletes</t>
  </si>
  <si>
    <t>1.1.3</t>
  </si>
  <si>
    <t>Excavación en material común de la explanación y canales. Municipio de Carepa</t>
  </si>
  <si>
    <t>1.1.4</t>
  </si>
  <si>
    <t>Excavación en material común de la explanación y canales. Municipio de Chigorodó</t>
  </si>
  <si>
    <t>1.1.5</t>
  </si>
  <si>
    <t>Excavación en material común de la explanación y canales. Municipio de Mutatá</t>
  </si>
  <si>
    <t>1.1.6</t>
  </si>
  <si>
    <t>Excavación en material común de la explanación y canales. Municipio de Necoclí</t>
  </si>
  <si>
    <t>1.1.7</t>
  </si>
  <si>
    <t>Excavación en material común de la explanación y canales. Municipio de San Juan de Urabá</t>
  </si>
  <si>
    <t>1.1.8</t>
  </si>
  <si>
    <t>Excavación en material común de la explanación y canales. Municipio de San Pedro de Urabá</t>
  </si>
  <si>
    <t>1.1.9</t>
  </si>
  <si>
    <t>Excavación en material común de la explanación y canales. Municipio de Turbo</t>
  </si>
  <si>
    <t>1.2</t>
  </si>
  <si>
    <t>900.2</t>
  </si>
  <si>
    <t>Trasnporte de material proveniente de la excavación de la explanación, canales y prestamos para distancias mayores de mil metros (1000 M) medido a partir de 100 metros (100 M)</t>
  </si>
  <si>
    <t>m³/km</t>
  </si>
  <si>
    <t>1.2.1</t>
  </si>
  <si>
    <t>Trasnporte de material proveniente de la excavación de la explanación, canales y prestamos para distancias mayores de mil metros (1000 M) medido a partir de 100 metros (100 M).Municipio de Apartadó</t>
  </si>
  <si>
    <t>1.2.2</t>
  </si>
  <si>
    <t>Trasnporte de material proveniente de la excavación de la explanación, canales y prestamos para distancias mayores de mil metros (1000 M) medido a partir de 100 metros (100 M).Municipio de Arboletes</t>
  </si>
  <si>
    <t>1.2.3</t>
  </si>
  <si>
    <t>Trasnporte de material proveniente de la excavación de la explanación, canales y prestamos para distancias mayores de mil metros (1000 M) medido a partir de 100 metros (100 M).Municipio de Carepa</t>
  </si>
  <si>
    <t>1.2.4</t>
  </si>
  <si>
    <t>Trasnporte de material proveniente de la excavación de la explanación, canales y prestamos para distancias mayores de mil metros (1000 M) medido a partir de 100 metros (100 M).Municipio de Chigorodó</t>
  </si>
  <si>
    <t>1.2.5</t>
  </si>
  <si>
    <t>Trasnporte de material proveniente de la excavación de la explanación, canales y prestamos para distancias mayores de mil metros (1000 M) medido a partir de 100 metros (100 M).Municipio de Mutatá</t>
  </si>
  <si>
    <t>1.2.6</t>
  </si>
  <si>
    <t>Trasnporte de material proveniente de la excavación de la explanación, canales y prestamos para distancias mayores de mil metros (1000 M) medido a partir de 100 metros (100 M).Municipio de Necoclí</t>
  </si>
  <si>
    <t>1.2.7</t>
  </si>
  <si>
    <t>Trasnporte de material proveniente de la excavación de la explanación, canales y prestamos para distancias mayores de mil metros (1000 M) medido a partir de 100 metros (100 M).Municipio de San Juan de Urabá</t>
  </si>
  <si>
    <t>1.2.8</t>
  </si>
  <si>
    <t>Trasnporte de material proveniente de la excavación de la explanación, canales y prestamos para distancias mayores de mil metros (1000 M) medido a partir de 100 metros (100 M).Municipio de San Pedro de Urabá</t>
  </si>
  <si>
    <t>1.2.9</t>
  </si>
  <si>
    <t>Trasnporte de material proveniente de la excavación de la explanación, canales y prestamos para distancias mayores de mil metros (1000 M) medido a partir de 100 metros (100 M).Municipio de Turbo</t>
  </si>
  <si>
    <t>1.3</t>
  </si>
  <si>
    <t>310.1</t>
  </si>
  <si>
    <t>Conformación de la calzada existente</t>
  </si>
  <si>
    <t>m²</t>
  </si>
  <si>
    <t>1.3.1</t>
  </si>
  <si>
    <t>Conformación de la calzada existente. Municipio de Apartadó</t>
  </si>
  <si>
    <t>1.3.2</t>
  </si>
  <si>
    <t>Conformación de la calzada existente. Municipio de Arboletes</t>
  </si>
  <si>
    <t>1.3.3</t>
  </si>
  <si>
    <t>Conformación de la calzada existente. Municipio de Carepa</t>
  </si>
  <si>
    <t>1.3.4</t>
  </si>
  <si>
    <t>Conformación de la calzada existente. municipio de Chigorodo</t>
  </si>
  <si>
    <t>1.3.5</t>
  </si>
  <si>
    <t>Conformación de la calzada existente. Municipio de Mutatá</t>
  </si>
  <si>
    <t>1.3.6</t>
  </si>
  <si>
    <t>Conformación de la calzada existente. Municipio de Necoclí</t>
  </si>
  <si>
    <t>1.3.7</t>
  </si>
  <si>
    <t>Conformación de la calzada existente. Municipio de San Juan de Urabá</t>
  </si>
  <si>
    <t>1.3.8</t>
  </si>
  <si>
    <t>Conformación de la calzada existente. Municipio de San Pedro de Urabá</t>
  </si>
  <si>
    <t>1.3.9</t>
  </si>
  <si>
    <t>Conformación de la calzada existente. Municipio de Turbo</t>
  </si>
  <si>
    <t>1.4</t>
  </si>
  <si>
    <t>320.3</t>
  </si>
  <si>
    <t>Suministro, extendida y compactación de material seleccionado para Sub-Base Granular Clase C.</t>
  </si>
  <si>
    <t>m3</t>
  </si>
  <si>
    <t>1.4.1</t>
  </si>
  <si>
    <t>Suministro, extendida y compactación de material seleccionado para sub-Base Granular Clase C Municipio de Apartadó</t>
  </si>
  <si>
    <t>1.4.2</t>
  </si>
  <si>
    <t>Suministro, extendida y compactación de material seleccionado para Sub-Base Granular Clase C  Municipio de Arboletes</t>
  </si>
  <si>
    <t>1.4.3</t>
  </si>
  <si>
    <t>Suministro, extendida y compactación de material seleccionado para Sub-Base Granular Clase C  Municipio de Carepa</t>
  </si>
  <si>
    <t>1.4.4</t>
  </si>
  <si>
    <t>Suministro, extendida y compactación de material seleccionado para Sub-Base Granular Clase C Municipio de Chigorodó</t>
  </si>
  <si>
    <t>1.4.5</t>
  </si>
  <si>
    <t>Suministro, extendida y compactación de material seleccionado para Sub-Base Granular Clase C  Municipio de Mutatá</t>
  </si>
  <si>
    <t>1.4.6</t>
  </si>
  <si>
    <t>Suministro, extendida y compactación de material seleccionado para Sub-Base Granular Clase C  Municipio de Necoclí</t>
  </si>
  <si>
    <t>1.4.7</t>
  </si>
  <si>
    <t>Suministro, extendida y compactación de material seleccionado para Sub-Base Granular Clase C Municipio de San Juan de Urabá</t>
  </si>
  <si>
    <t>1.4.8</t>
  </si>
  <si>
    <t>Suministro, extendida y compactación de material seleccionado para Sub-Base Granular Clase C Municipio de San Pedro de Urabá</t>
  </si>
  <si>
    <t>1.4.9</t>
  </si>
  <si>
    <t>Suministro, extendida y compactación de material seleccionado para Sub-Base Granular Clase C  Municipio de Turbo</t>
  </si>
  <si>
    <t>1.5</t>
  </si>
  <si>
    <t>Material de Prestamo</t>
  </si>
  <si>
    <t>1.5.1</t>
  </si>
  <si>
    <t>Material de Prestamo Municipio de Apartadó</t>
  </si>
  <si>
    <t>1.5.2</t>
  </si>
  <si>
    <t>Material de Prestamo  Municipio de Arboletes</t>
  </si>
  <si>
    <t>1.5.3</t>
  </si>
  <si>
    <t>Material de Prestamo Municipio de Carepa</t>
  </si>
  <si>
    <t>1.5.4</t>
  </si>
  <si>
    <t>Material de Prestamo  Municipio de Chigorodó</t>
  </si>
  <si>
    <t>1.5.5</t>
  </si>
  <si>
    <t>Material de Prestamo  Municipio de Mutatá</t>
  </si>
  <si>
    <t>1.5.6</t>
  </si>
  <si>
    <t>Material de Prestamo  Municipio de Necoclí</t>
  </si>
  <si>
    <t>1.5.7</t>
  </si>
  <si>
    <t>Material de Prestamo Municipio de San Juan de Urabá</t>
  </si>
  <si>
    <t>1.5.8</t>
  </si>
  <si>
    <t>Material de Prestamo  Municipio de San Pedro de Urabá</t>
  </si>
  <si>
    <t>1.5.9</t>
  </si>
  <si>
    <t>Material de Prestamo  Municipio de Turbo</t>
  </si>
  <si>
    <t>1.6</t>
  </si>
  <si>
    <t xml:space="preserve">Pavimento Hidraulico MR= 3.8 Mpa (Suministro, Formaleteado, Colocación, Curado, juntas  y Acabado. No Incluye Acero) </t>
  </si>
  <si>
    <t>1.6.1</t>
  </si>
  <si>
    <t>Losa de concreto MR=3.8 MPa (Suministro, Formaleteado, Colocación, Curado, juntas  y Acabado. No Incluye Acero) Municipio de Apartadó</t>
  </si>
  <si>
    <t>1.6.2</t>
  </si>
  <si>
    <t>Losa de concreto MR=3.8 MPa (Suministro, Formaleteado, Colocación, Curado, juntas  y Acabado. No Incluye Acero) Municipio de Arboletes</t>
  </si>
  <si>
    <t>1.6.3</t>
  </si>
  <si>
    <t>Losa de concreto MR=3.8 MPa (Suministro, Formaleteado, Colocación, Curado, juntas  y Acabado. No Incluye Acero) Municipio de Carepa</t>
  </si>
  <si>
    <t>1.6.4</t>
  </si>
  <si>
    <t>Losa de concreto MR=3.8 MPa (Suministro, Formaleteado, Colocación, Curado, juntas  y Acabado. No Incluye Acero) Municipio de Chigorodó</t>
  </si>
  <si>
    <t>1.6.5</t>
  </si>
  <si>
    <t>Losa de concreto MR=3.8 MPa (Suministro, Formaleteado, Colocación, Curado, juntas  y Acabado. No Incluye Acero) Municipio de Mutatá</t>
  </si>
  <si>
    <t>1.6.6</t>
  </si>
  <si>
    <t>Losa de concreto MR=3.8 MPa (Suministro, Formaleteado, Colocación, Curado, juntas  y Acabado. No Incluye Acero) Municipio de Necoclí</t>
  </si>
  <si>
    <t>1.6.7</t>
  </si>
  <si>
    <t>Losa de concreto MR=3.8 MPa (Suministro, Formaleteado, Colocación, Curado, juntas  y Acabado. No Incluye Acero) Municipio de San Juan de Uraba</t>
  </si>
  <si>
    <t>1.6.8</t>
  </si>
  <si>
    <t>Losa de concreto MR=3.8 MPa (Suministro, Formaleteado, Colocación, Curado, juntas  y Acabado. No Incluye Acero) Municipio de San Pedro de Urabá</t>
  </si>
  <si>
    <t>1.6.9</t>
  </si>
  <si>
    <t>Losa de concreto MR=3.8 MPa (Suministro, Formaleteado, Colocación, Curado, juntas  y Acabado. No Incluye Acero) Municipio de Turbo</t>
  </si>
  <si>
    <t>1.7</t>
  </si>
  <si>
    <t>Bordillo Prefabricado</t>
  </si>
  <si>
    <t>m</t>
  </si>
  <si>
    <t>1.7.1</t>
  </si>
  <si>
    <t>Bordillo Prefabricado Municipio de Apartadó</t>
  </si>
  <si>
    <t>1.7.2</t>
  </si>
  <si>
    <t>Bordillo Prefabricado Municipio de Arboletes</t>
  </si>
  <si>
    <t>1.7.3</t>
  </si>
  <si>
    <t>Bordillo Prefabricado Municipio de Carepa</t>
  </si>
  <si>
    <t>1.7.4</t>
  </si>
  <si>
    <t>Bordillo Prefabricado Municipio de Chigorodó</t>
  </si>
  <si>
    <t>1.7.5</t>
  </si>
  <si>
    <t>Bordillo Prefabricado Municipio de Mutatá</t>
  </si>
  <si>
    <t>1.7.6</t>
  </si>
  <si>
    <t>Bordillo Prefabricado Municipio de Necoclí</t>
  </si>
  <si>
    <t>1.7.7</t>
  </si>
  <si>
    <t>Bordillo Prefabricado Municipio de San Juan de Urabá</t>
  </si>
  <si>
    <t>1.7.8</t>
  </si>
  <si>
    <t>Bordillo Prefabricado Municipio de San Pedro de Urabá</t>
  </si>
  <si>
    <t>1.7.9</t>
  </si>
  <si>
    <t>Bordillo Prefabricado huella Municipio de Turbo</t>
  </si>
  <si>
    <t>1.8</t>
  </si>
  <si>
    <t>640.1</t>
  </si>
  <si>
    <t>Acero de refuerzo fy 240MPA (Pasadores Longitudinales)</t>
  </si>
  <si>
    <t>kg</t>
  </si>
  <si>
    <t>1.8.1</t>
  </si>
  <si>
    <t>Acero de refuerzo fy 240MPA (Pasadores Longitudinales) Municipio de Apartadó</t>
  </si>
  <si>
    <t>1.8.2</t>
  </si>
  <si>
    <t>Acero de refuerzo fy 240MPA (Pasadores Longitudinales) Municipio de Arboletes</t>
  </si>
  <si>
    <t>1.8.3</t>
  </si>
  <si>
    <t>Acero de refuerzo fy 240MPA (Pasadores Longitudinales) Municipio de Carepa</t>
  </si>
  <si>
    <t>1.8.4</t>
  </si>
  <si>
    <t>Acero de refuerzo fy 240MPA (Pasadores Longitudinales) Municipio de Chigorodó</t>
  </si>
  <si>
    <t>1.8.5</t>
  </si>
  <si>
    <t>Acero de refuerzo fy 240MPA (Pasadores Longitudinales) Municipio de Mutatá</t>
  </si>
  <si>
    <t>1.8.6</t>
  </si>
  <si>
    <t>Acero de refuerzo fy 240MPA (Pasadores Longitudinales) Municipio de Necoclí</t>
  </si>
  <si>
    <t>1.8.7</t>
  </si>
  <si>
    <t>Acero de refuerzo fy 240MPA (Pasadores Longitudinales) Municipio de San Juan de Urabá</t>
  </si>
  <si>
    <t>1.8.8</t>
  </si>
  <si>
    <t>Acero de refuerzo fy 240MPA (Pasadores Longitudinales) Municipio de San Pedro de Urabá</t>
  </si>
  <si>
    <t>1.8.9</t>
  </si>
  <si>
    <t>Acero de refuerzo fy 240MPA (Pasadores Longitudinales) Municipio de Turbo</t>
  </si>
  <si>
    <t>1.9</t>
  </si>
  <si>
    <t>Acero de refuerzo fy 240MPA (Pasadores Transversales)</t>
  </si>
  <si>
    <t>1.9.1</t>
  </si>
  <si>
    <t>Acero de refuerzo fy 240MPA (Pasadores Transversales) Municipio de Apartadó</t>
  </si>
  <si>
    <t>1.9.2</t>
  </si>
  <si>
    <t>Acero de refuerzo fy 240MPA (Pasadores Transversales) Municipio de Arboletes</t>
  </si>
  <si>
    <t>1.9.3</t>
  </si>
  <si>
    <t>Acero de refuerzo fy 240MPA (Pasadores Transversales) Municipio de Carepa</t>
  </si>
  <si>
    <t>1.9.4</t>
  </si>
  <si>
    <t>Acero de refuerzo fy 240MPA (Pasadores Transversales) Municipio de Chigorodó</t>
  </si>
  <si>
    <t>1.9.5</t>
  </si>
  <si>
    <t>Acero de refuerzo fy 240MPA (Pasadores Transversales) Municipio de Mutatá</t>
  </si>
  <si>
    <t>1.9.6</t>
  </si>
  <si>
    <t>Acero de refuerzo fy 240MPA (Pasadores Transversales) Municipio de Necoclí</t>
  </si>
  <si>
    <t>1.9.7</t>
  </si>
  <si>
    <t>Acero de refuerzo fy 240MPA (Pasadores Transversales) Municipio de San Juan de Urabá</t>
  </si>
  <si>
    <t>1.9.8</t>
  </si>
  <si>
    <t>Acero de refuerzo fy 240MPA (Pasadores Transversales) Municipio de San Pedro de Urabá</t>
  </si>
  <si>
    <t>1.9.9</t>
  </si>
  <si>
    <t>Acero de refuerzo fy 240MPA (Pasadores Transversales) Municipio de Turbo</t>
  </si>
  <si>
    <t>2.0</t>
  </si>
  <si>
    <t xml:space="preserve">Construcción obras de drenaje </t>
  </si>
  <si>
    <t>2.1</t>
  </si>
  <si>
    <t>600.1.1</t>
  </si>
  <si>
    <t>Excavaciónes varias sin clasificar</t>
  </si>
  <si>
    <t>2.1.1</t>
  </si>
  <si>
    <t>Excavaciónes varias sin clasificar. Municipio de Apartadó</t>
  </si>
  <si>
    <t>2.1.2</t>
  </si>
  <si>
    <t>Excavaciónes varias sin clasificar. Municipio de Arboletes</t>
  </si>
  <si>
    <t>2.1.3</t>
  </si>
  <si>
    <t>Excavaciónes varias sin clasificar. Municipio de Carepa</t>
  </si>
  <si>
    <t>2.1.4</t>
  </si>
  <si>
    <t>Excavaciónes varias sin clasificar. Municipio de Chigorodó</t>
  </si>
  <si>
    <t>2.1.5</t>
  </si>
  <si>
    <t>Excavaciónes varias sin clasificar. Municipio de Mutatá</t>
  </si>
  <si>
    <t>2.1.6</t>
  </si>
  <si>
    <t>Excavaciónes varias sin clasificar. Municipio de Necoclí</t>
  </si>
  <si>
    <t>2.1.7</t>
  </si>
  <si>
    <t>Excavaciónes varias sin clasificar. Municipio de San Juan de Urabá</t>
  </si>
  <si>
    <t>2.1.8</t>
  </si>
  <si>
    <t>Excavaciónes varias sin clasificar. Municipio de San Pedro de Urabá</t>
  </si>
  <si>
    <t>2.1.9</t>
  </si>
  <si>
    <t>Excavaciónes varias sin clasificar. Municipio de Turbo</t>
  </si>
  <si>
    <t>2.2</t>
  </si>
  <si>
    <t>610.7</t>
  </si>
  <si>
    <t>Relleno con arena (Protección tubería)</t>
  </si>
  <si>
    <t>2.2.1</t>
  </si>
  <si>
    <t>Relleno con arena (Protección tubería). Municipio de Apartadó</t>
  </si>
  <si>
    <t>2.2.2</t>
  </si>
  <si>
    <t>Relleno con arena (Protección tubería). Municipio de Arboletes</t>
  </si>
  <si>
    <t>2.2.3</t>
  </si>
  <si>
    <t>Relleno con arena (Protección tubería). Municipio de Carepa</t>
  </si>
  <si>
    <t>2.2.4</t>
  </si>
  <si>
    <t>Relleno con arena (Protección tubería). Municipio de Chigorodó</t>
  </si>
  <si>
    <t>2.2.5</t>
  </si>
  <si>
    <t>Relleno con arena (Protección tubería). Municipio de Mutatá</t>
  </si>
  <si>
    <t>2.2.6</t>
  </si>
  <si>
    <t>Relleno con arena (Protección tubería). Municipio de Necoclí</t>
  </si>
  <si>
    <t>2.2.7</t>
  </si>
  <si>
    <t>Relleno con arena (Protección tubería). Municipio de San Juan de Urabá</t>
  </si>
  <si>
    <t>2.2.8</t>
  </si>
  <si>
    <t>Relleno con arena (Protección tubería). Municipio de San Pedro de Urabá</t>
  </si>
  <si>
    <t>2.2.9</t>
  </si>
  <si>
    <t>Relleno con arena (Protección tubería). Municipio de Turbo</t>
  </si>
  <si>
    <t>2.3</t>
  </si>
  <si>
    <t>Acero de refuerzo fy 4.200MPA</t>
  </si>
  <si>
    <t>2.3.1</t>
  </si>
  <si>
    <t>Acero de refuerzo fy 4.200MPA. Municipio de Apartadó</t>
  </si>
  <si>
    <t>2.3.2</t>
  </si>
  <si>
    <t>Acero de refuerzo fy 4.200MPA . Municipio de Arboletes</t>
  </si>
  <si>
    <t>2.3.3</t>
  </si>
  <si>
    <t>Acero de refuerzo fy 4.200MPA . Municipio de Carepa</t>
  </si>
  <si>
    <t>2.3.4</t>
  </si>
  <si>
    <t>Acero de refuerzo fy 4.200MPA . Municipio de Chigorodó</t>
  </si>
  <si>
    <t>2.3.5</t>
  </si>
  <si>
    <t>Acero de refuerzo fy 4.200MPA. Municipio de Mutatá</t>
  </si>
  <si>
    <t>2.3.6</t>
  </si>
  <si>
    <t>Acero de refuerzo fy 4.200MPA. Municipio de Necoclí</t>
  </si>
  <si>
    <t>2.3.7</t>
  </si>
  <si>
    <t>Acero de refuerzo fy 4.200MPA. Municipio de San Juan de Urabá</t>
  </si>
  <si>
    <t>2.3.8</t>
  </si>
  <si>
    <t>Acero de refuerzo fy 4.200MPA. Municipio de San Pedro de Urabá</t>
  </si>
  <si>
    <t>2.3.9</t>
  </si>
  <si>
    <t>Acero de refuerzo fy 4.200MPA (Huellas y riostras). Municipio de Turbo</t>
  </si>
  <si>
    <t>2.4</t>
  </si>
  <si>
    <t>630.4</t>
  </si>
  <si>
    <t>Concreto resistencia 21MPA (D) (Estructuras)</t>
  </si>
  <si>
    <t>2.4.1</t>
  </si>
  <si>
    <t>Concreto resistencia 21MPA (D)(Estructuras). Municipio de Apartadó</t>
  </si>
  <si>
    <t>2.4.2</t>
  </si>
  <si>
    <t>Concreto resistencia 21MPA (D)(Estructuras). Municipio de Arboletes</t>
  </si>
  <si>
    <t>2.4.3</t>
  </si>
  <si>
    <t>Concreto resistencia 21MPA (D)(Estructuras). Municipio de Carepa</t>
  </si>
  <si>
    <t>2.4.4</t>
  </si>
  <si>
    <t>Concreto resistencia 21MPA (D)(Estructuras). Municipio de Chigorodó</t>
  </si>
  <si>
    <t>2.4.5</t>
  </si>
  <si>
    <t>Concreto resistencia 21MPA (D)(Estructuras). Municipio de Mutatá</t>
  </si>
  <si>
    <t>2.4.6</t>
  </si>
  <si>
    <t>Concreto resistencia 21MPA (D)(Estructuras). Municipio de Necoclí</t>
  </si>
  <si>
    <t>2.4.7</t>
  </si>
  <si>
    <t>Concreto resistencia 21MPA (D)(Estructuras). Municipio de San Juan de Urabá</t>
  </si>
  <si>
    <t>2.4.8</t>
  </si>
  <si>
    <t>Concreto resistencia 21MPA (D)(Estructuras). Municipio de San Pedro de Urabá</t>
  </si>
  <si>
    <t>2.4.9</t>
  </si>
  <si>
    <t>Concreto resistencia 21MPA (D)(Estructuras). Municipio de Turbo</t>
  </si>
  <si>
    <t>2.5</t>
  </si>
  <si>
    <t>661.1</t>
  </si>
  <si>
    <t>Tubería de concreto reforzado 21MPA de 900MM de diametro interior</t>
  </si>
  <si>
    <t>2.5.1</t>
  </si>
  <si>
    <t>Tubería de concreto reforzado 21MPA de 900MM de diametro interior. Municipio de Apartadó</t>
  </si>
  <si>
    <t>2.5.2</t>
  </si>
  <si>
    <t>Tubería de concreto reforzado 21MPA de 900MM de diametro interior. Municipio de Arboletes</t>
  </si>
  <si>
    <t>2.5.3</t>
  </si>
  <si>
    <t>Tubería de concreto reforzado 21MPA de 900MM de diametro interior. Municipio de Carepa</t>
  </si>
  <si>
    <t>2.5.4</t>
  </si>
  <si>
    <t>Tubería de concreto reforzado 21MPA de 900MM de diametro interior. Municipio de Chigorodó</t>
  </si>
  <si>
    <t>2.5.5</t>
  </si>
  <si>
    <t>Tubería de concreto reforzado 21MPA de 900MM de diametro interior. Municipio de Mutatá</t>
  </si>
  <si>
    <t>2.5.6</t>
  </si>
  <si>
    <t>Tubería de concreto reforzado 21MPA de 900MM de diametro interior. Municipio de Necoclí</t>
  </si>
  <si>
    <t>2.5.7</t>
  </si>
  <si>
    <t>Tubería de concreto reforzado 21MPA de 900MM de diametro interior. Municipio de San Juan de Urabá</t>
  </si>
  <si>
    <t>2.5.8</t>
  </si>
  <si>
    <t>Tubería de concreto reforzado 21MPA de 900MM de diametro interior. Municipio de San Pedro de Urabá</t>
  </si>
  <si>
    <t>2.5.9</t>
  </si>
  <si>
    <t>Tubería de concreto reforzado 21MPA de 900MM de diametro interior. Municipio de Turbo</t>
  </si>
  <si>
    <t>2.6</t>
  </si>
  <si>
    <t>670.5</t>
  </si>
  <si>
    <t>Disipadores de energía y sedimentadores en concreto ciclopeo</t>
  </si>
  <si>
    <t>2.6.1</t>
  </si>
  <si>
    <t>Disipadores de energía y sedimentadores en concreto ciclopeo.  Municipio de Apartadó</t>
  </si>
  <si>
    <t>2.6.2</t>
  </si>
  <si>
    <t>Disipadores de energía y sedimentadores en concreto ciclopeo.  Municipio de Arboletes</t>
  </si>
  <si>
    <t>2.6.3</t>
  </si>
  <si>
    <t>Disipadores de energía en concreto resistencia de 210 kg/cm² (3000 psi)  Municipio de Carepa</t>
  </si>
  <si>
    <t>2.6.4</t>
  </si>
  <si>
    <t>Disipadores de energía y sedimentadores en concreto ciclopeo.  Municipio de Chigorodó</t>
  </si>
  <si>
    <t>2.6.5</t>
  </si>
  <si>
    <t>Disipadores de energía y sedimentadores en concreto ciclopeo.  Municipio de Mutatá</t>
  </si>
  <si>
    <t>2.6.6</t>
  </si>
  <si>
    <t>Disipadores de energía y sedimentadores en concreto ciclopeo.  Municipio de Necoclí</t>
  </si>
  <si>
    <t>2.6.7</t>
  </si>
  <si>
    <t>Disipadores de energía y sedimentadores en concreto ciclopeo.  Municipio de San Juan de Urabá</t>
  </si>
  <si>
    <t>2.6.8</t>
  </si>
  <si>
    <t>Disipadores de energía y sedimentadores en concreto ciclopeo.  Municipio de San Pedro de Urabá</t>
  </si>
  <si>
    <t>2.6.9</t>
  </si>
  <si>
    <t>Disipadores de energía y sedimentadores en concreto ciclopeo.  Municipio de Turbo</t>
  </si>
  <si>
    <t>2.7</t>
  </si>
  <si>
    <t>630.6</t>
  </si>
  <si>
    <t xml:space="preserve">Concreto resistencia 14MPA (F) </t>
  </si>
  <si>
    <t>2.7.1</t>
  </si>
  <si>
    <t>Concreto resistencia 14MPA (F). Municipio de Apartadó</t>
  </si>
  <si>
    <t>2.7.2</t>
  </si>
  <si>
    <t>Concreto resistencia 14MPA (F).. Municipio de Arboletes</t>
  </si>
  <si>
    <t>2.7.3</t>
  </si>
  <si>
    <t>Concreto resistencia 14MPA (F). Municipio de Carepa</t>
  </si>
  <si>
    <t>2.7.4</t>
  </si>
  <si>
    <t>Concreto resistencia 14MPA (F). Municipio de Chigorodó</t>
  </si>
  <si>
    <t>2.7.5</t>
  </si>
  <si>
    <t>Concreto resistencia 14MPA (F). Municipio de Mutatá</t>
  </si>
  <si>
    <t>2.7.6</t>
  </si>
  <si>
    <t>Concreto resistencia 14MPA (F). Municipio de Necoclí</t>
  </si>
  <si>
    <t>2.7.7</t>
  </si>
  <si>
    <t>Concreto resistencia 14MPA (F). Municipio de San Juan de Urabá</t>
  </si>
  <si>
    <t>2.7.8</t>
  </si>
  <si>
    <t>Concreto resistencia 14MPA (F). Municipio de San Pedro de Urabá</t>
  </si>
  <si>
    <t>2.7.9</t>
  </si>
  <si>
    <t>Concreto resistencia 14MPA (F). Municipio de Turbo</t>
  </si>
  <si>
    <t>3.0</t>
  </si>
  <si>
    <t>Señalización</t>
  </si>
  <si>
    <t>3.1</t>
  </si>
  <si>
    <t>710.1</t>
  </si>
  <si>
    <t>Señal Vertical de Transito tipo 1 con lamina retrorreflectiva tipo III (75 x 75 ) cm</t>
  </si>
  <si>
    <t>und</t>
  </si>
  <si>
    <t>3.1.1</t>
  </si>
  <si>
    <t>Señal Vertical de Transito tipo 1 con lamina retrorreflectiva tipo III (75 x 75 ) cm Municipio de Apartadó</t>
  </si>
  <si>
    <t>3.1.2</t>
  </si>
  <si>
    <t>Señal Vertical de Transito tipo 1 con lamina retrorreflectiva tipo III (75 x 75 ) cm Municipio de Arboletes</t>
  </si>
  <si>
    <t>3.1.3</t>
  </si>
  <si>
    <t>Señal Vertical de Transito tipo 1 con lamina retrorreflectiva tipo III (75 x 75 ) cm Municipio de Carepa</t>
  </si>
  <si>
    <t>3.1.4</t>
  </si>
  <si>
    <t>Señal Vertical de Transito tipo 1 con lamina retrorreflectiva tipo III (75 x 75 ) cm Municipio de Chigorodó</t>
  </si>
  <si>
    <t>3.1.5</t>
  </si>
  <si>
    <t>Señal Vertical de Transito tipo 1 con lamina retrorreflectiva tipo III (75 x 75 ) cm Municipio de Mutatá</t>
  </si>
  <si>
    <t>3.1.6</t>
  </si>
  <si>
    <t>Señal Vertical de Transito tipo 1 con lamina retrorreflectiva tipo III (75 x 75 ) cm Municipio de Necoclí</t>
  </si>
  <si>
    <t>3.1.7</t>
  </si>
  <si>
    <t>Señal Vertical de Transito tipo 1 con lamina retrorreflectiva tipo III (75 x 75 ) cm Municipio de San Juan de Urabá</t>
  </si>
  <si>
    <t>3.1.8</t>
  </si>
  <si>
    <t>Señal Vertical de Transito tipo 1 con lamina retrorreflectiva tipo III (75 x 75 ) cm Municipio de San Pedro de Urabá</t>
  </si>
  <si>
    <t>3.1.9</t>
  </si>
  <si>
    <t>Señal Vertical de Transito tipo 1 con lamina retrorreflectiva tipo III (75 x 75 ) cm Municipio de Turbo</t>
  </si>
  <si>
    <t>4.0</t>
  </si>
  <si>
    <t>Demolición de estructuras existentes</t>
  </si>
  <si>
    <t>4.1</t>
  </si>
  <si>
    <t>Demolición de estructura</t>
  </si>
  <si>
    <t>4.1.1</t>
  </si>
  <si>
    <t>Demolición de estructura .   Municipio de Apartadó</t>
  </si>
  <si>
    <t>4.1.2</t>
  </si>
  <si>
    <t>Demolición de estructura.  Municipio de Arboletes</t>
  </si>
  <si>
    <t>4.1.3</t>
  </si>
  <si>
    <t>Demolición de estructura .  Municipio de Carepa</t>
  </si>
  <si>
    <t>4.1.4</t>
  </si>
  <si>
    <t>Demolición de estructura . Municipio de Chigorodó</t>
  </si>
  <si>
    <t>4.1.5</t>
  </si>
  <si>
    <t>Demolición de estructura .  Municipio de Mutatá</t>
  </si>
  <si>
    <t>4.1.6</t>
  </si>
  <si>
    <t>Demolición de estructura .  Municipio de Necoclí</t>
  </si>
  <si>
    <t>4.1.7</t>
  </si>
  <si>
    <t>Demolición de estructura. Municipio de San Juan de Urabá</t>
  </si>
  <si>
    <t>4.1.8</t>
  </si>
  <si>
    <t>Demolición de estructura. Municipio de San Pedro de Urabá</t>
  </si>
  <si>
    <t>4.1.9</t>
  </si>
  <si>
    <t>Demolición de estructura.  Municipio de Turbo</t>
  </si>
  <si>
    <t>OE</t>
  </si>
  <si>
    <t>OBRAS EXTRAS</t>
  </si>
  <si>
    <t>OE-1</t>
  </si>
  <si>
    <t>Muro en gaviones</t>
  </si>
  <si>
    <t>OE-1.1</t>
  </si>
  <si>
    <t>Construccion de muro en gaviones. Municipio de Apartado</t>
  </si>
  <si>
    <t>Construccion de muro en gaviones. Municipio de Carepa</t>
  </si>
  <si>
    <t>OE-1.2</t>
  </si>
  <si>
    <t>Construccion de muro en gaviones. Municipio de Mutatá</t>
  </si>
  <si>
    <t>OE-1.3</t>
  </si>
  <si>
    <t>Construccion de muro en gaviones. Municipio de Turbo</t>
  </si>
  <si>
    <t>OE-2</t>
  </si>
  <si>
    <t>Geodren Vial</t>
  </si>
  <si>
    <t>OE-2.1</t>
  </si>
  <si>
    <t>Construccion de geodren vial. Municipio de Apartadó</t>
  </si>
  <si>
    <t>OE-2.2</t>
  </si>
  <si>
    <t>Construccion de geodren vial. Municipio de Turbo</t>
  </si>
  <si>
    <t>OE-3</t>
  </si>
  <si>
    <t xml:space="preserve">Demoliciones </t>
  </si>
  <si>
    <t>OE-3.1</t>
  </si>
  <si>
    <t>OE-3.2</t>
  </si>
  <si>
    <t>OE-4</t>
  </si>
  <si>
    <t>Muro de confinamiento</t>
  </si>
  <si>
    <t>Gl</t>
  </si>
  <si>
    <t>OE-4.1</t>
  </si>
  <si>
    <t>Construccion de muro de confinamiento. Municipio de Apartadó</t>
  </si>
  <si>
    <t>OE-5</t>
  </si>
  <si>
    <t>Disipadores de energía</t>
  </si>
  <si>
    <t>OE-5.1</t>
  </si>
  <si>
    <t>OE-6</t>
  </si>
  <si>
    <t>Obras transversales</t>
  </si>
  <si>
    <t>Und</t>
  </si>
  <si>
    <t>OE-6.1</t>
  </si>
  <si>
    <t>Obras transversales. San Juan de Urabá</t>
  </si>
  <si>
    <t>OE-6.2</t>
  </si>
  <si>
    <t>Obras transversales. Turbo</t>
  </si>
  <si>
    <t>OE-7</t>
  </si>
  <si>
    <t>Demoliocion en Roca</t>
  </si>
  <si>
    <t>OE-7.1</t>
  </si>
  <si>
    <t>Demolicion en Roca. Municipio de San Juan de Urabá</t>
  </si>
  <si>
    <t>OE-8</t>
  </si>
  <si>
    <t>Muro Pantalla</t>
  </si>
  <si>
    <t>OE-8.1</t>
  </si>
  <si>
    <t>Construccion de muro pantalla en concreto reforzado. Municipio de Chigorodó</t>
  </si>
  <si>
    <t>OE-8.2</t>
  </si>
  <si>
    <t>Construccion de muro pantalla en concreto reforzado. Municipio de turbo</t>
  </si>
  <si>
    <t>OE-9</t>
  </si>
  <si>
    <t xml:space="preserve">Proteccion lateral de placa en concreto ciclopeo </t>
  </si>
  <si>
    <t xml:space="preserve">ML </t>
  </si>
  <si>
    <t>0E-9-1</t>
  </si>
  <si>
    <t xml:space="preserve">Proteccion lateal de placa en concreto ciclopeo de de 210 kg/cm2.MUNICIPIO DE APARTADO </t>
  </si>
  <si>
    <t>0E-9-2</t>
  </si>
  <si>
    <t>Proteccion lateal de placa en concreto ciclopeo de de 210 kg/cm2.MUNICIPIO DE CAREPA</t>
  </si>
  <si>
    <t>0E-9-3</t>
  </si>
  <si>
    <t>Proteccion lateal de placa en concreto ciclopeo de de 210 kg/cm2.MUNICIPIO DE CHIGORODO</t>
  </si>
  <si>
    <t>0E-9-4</t>
  </si>
  <si>
    <t>Proteccion lateal de placa en concreto ciclopeo de de 210 kg/cm2.MUNICIPIO DE NECOCLI</t>
  </si>
  <si>
    <t>0E-9-5</t>
  </si>
  <si>
    <t xml:space="preserve">Proteccion lateal de placa en concreto ciclopeo de de 210 kg/cm2.MUNICIPIO DE SAN JUAN DE URABA </t>
  </si>
  <si>
    <t>0E-9-6</t>
  </si>
  <si>
    <t xml:space="preserve">Proteccion lateal de placa en concreto ciclopeo de de 210 kg/cm2.MUNICIPIO DE SAN PEDRO DE URABA  </t>
  </si>
  <si>
    <t>0E-9-7</t>
  </si>
  <si>
    <t xml:space="preserve">Proteccion lateal de placa en concreto ciclopeo de de 210 kg/cm2.MUNICIPIO DE TURBO </t>
  </si>
  <si>
    <t>Total costos directos redondeados al peso</t>
  </si>
  <si>
    <t>Administración</t>
  </si>
  <si>
    <t>Imprevistos</t>
  </si>
  <si>
    <t>Utilidad</t>
  </si>
  <si>
    <t>SUBTOTAL AIU</t>
  </si>
  <si>
    <t>Total costos Directos + A.I.U.</t>
  </si>
  <si>
    <t>COSTO TOTAL DE LA IMPLEMENTACIÓN DEL PLAN DE ADAPTACIÓN A LA GUÍA AMBIENTAL (PAGA)</t>
  </si>
  <si>
    <t>IMPLEMENTACIÓN DEL PLAN DE MANEJO DE TRANSITO</t>
  </si>
  <si>
    <t>CARACTERIZACIÓN VIAL DE 104.400 Km ( Resolución 1860 de 2013 y 1067 de 2015 del Ministerio de Transporte)</t>
  </si>
  <si>
    <t xml:space="preserve">VALOR TOTAL DEL PROYECTO REDONDEADO AL PESO </t>
  </si>
  <si>
    <t>VALOR ADICION DEL PROYECTO</t>
  </si>
  <si>
    <t>[2263975] Apoyar la Supervisión del contrato</t>
  </si>
  <si>
    <t xml:space="preserve"> Apoyar la Supervisión del contrato</t>
  </si>
  <si>
    <t xml:space="preserve">Realizar interventoría </t>
  </si>
  <si>
    <t xml:space="preserve">Actividad </t>
  </si>
  <si>
    <t>contractual</t>
  </si>
  <si>
    <t>actualizada</t>
  </si>
  <si>
    <t xml:space="preserve">diferencia </t>
  </si>
  <si>
    <t>[2263969] Implementar el mejoramiento de vías terciarias para la estructura de pavimento</t>
  </si>
  <si>
    <t>[2263970] CONSTRUIR OBRAS DE DRENAJE</t>
  </si>
  <si>
    <t>[2263971] Instalar Señalización</t>
  </si>
  <si>
    <t>[2263972] DEMOLER ESTRUCTURAS EXISTENTES</t>
  </si>
  <si>
    <t>[2263973] Implementar Plan de Adaptación a la guía Ambiental</t>
  </si>
  <si>
    <t>[2263974] IMPLEMENTAR PLAN DE MANEJO DE TRANSITO</t>
  </si>
  <si>
    <t>[2263976] Realizar la Caracterización vial ( Resolución 1860 de 2013 y 1067 de 2015 del Ministerio de Transporte)</t>
  </si>
  <si>
    <t>1 - Realizar interventoría</t>
  </si>
  <si>
    <t xml:space="preserve"> O- E  Obras extra</t>
  </si>
  <si>
    <t>contractual aiu</t>
  </si>
  <si>
    <t>ACTUALIZADO con aiu</t>
  </si>
  <si>
    <t>VALOR FINAL DEL PROYECTO</t>
  </si>
  <si>
    <t>VALOR  DEL PROYECTO CONTRATADO</t>
  </si>
  <si>
    <t xml:space="preserve">VALOR APROBADO OCAD PROYECTO </t>
  </si>
  <si>
    <t>CONDICIONES INICIALES</t>
  </si>
  <si>
    <t xml:space="preserve">EJECUCION FISICA </t>
  </si>
  <si>
    <t>Producto MGA Servicio de Información Geográfica - SIG</t>
  </si>
  <si>
    <t>Actividad MGA Realizar la Caracterización vial ( Resolución 1860 de 2013 y 1067 de 2015 del Ministerio de Transporte)</t>
  </si>
  <si>
    <t>No.</t>
  </si>
  <si>
    <t>Detalle Actividad</t>
  </si>
  <si>
    <t>% Ponderación</t>
  </si>
  <si>
    <t>% Avance Físico</t>
  </si>
  <si>
    <t>Aporte Especie</t>
  </si>
  <si>
    <t>Valor Unitario</t>
  </si>
  <si>
    <t>Valor Total</t>
  </si>
  <si>
    <t>[2374240] Realizar la Caracterización vial ( Resolución 1860 de 2013 y 1067 de 2015 del Ministerio de Transporte)</t>
  </si>
  <si>
    <t>$</t>
  </si>
  <si>
    <t>.31</t>
  </si>
  <si>
    <t>No</t>
  </si>
  <si>
    <t>  Inicial</t>
  </si>
  <si>
    <t>  Prog</t>
  </si>
  <si>
    <t>  Eje</t>
  </si>
  <si>
    <t>Producto MGA Vía terciaria mejorada</t>
  </si>
  <si>
    <t>Actividad MGA Apoyar la Supervisión del contrato</t>
  </si>
  <si>
    <t>[2374239] Apoyar la Supervisión del contrato</t>
  </si>
  <si>
    <t>.5</t>
  </si>
  <si>
    <t>Actividad MGA CONSTRUIR OBRAS DE DRENAJE</t>
  </si>
  <si>
    <t>[2374234] CONSTRUIR OBRAS DE DRENAJE</t>
  </si>
  <si>
    <t>10.86</t>
  </si>
  <si>
    <t>23.86</t>
  </si>
  <si>
    <t>Actividad MGA DEMOLER ESTRUCTURAS EXISTENTES</t>
  </si>
  <si>
    <t>[2374236] DEMOLER ESTRUCTURAS EXISTENTES</t>
  </si>
  <si>
    <t>.01</t>
  </si>
  <si>
    <t>90.91</t>
  </si>
  <si>
    <t>Actividad MGA Implementar el mejoramiento de vías terciarias para la estructura de pavimento</t>
  </si>
  <si>
    <t>[2374233] Implementar el mejoramiento de vías terciarias para la estructura de pavimento</t>
  </si>
  <si>
    <t>85.47</t>
  </si>
  <si>
    <t>47.3</t>
  </si>
  <si>
    <t>Actividad MGA Implementar Interventoría Tecnica, Ambiental y Financiera</t>
  </si>
  <si>
    <t>Actividad MGA Implementar Plan de Adaptación a la guía Ambiental</t>
  </si>
  <si>
    <t>[2374237] Implementar Plan de Adaptación a la guía Ambiental</t>
  </si>
  <si>
    <t>1.07</t>
  </si>
  <si>
    <t>Actividad MGA IMPLEMENTAR PLAN DE MANEJO DE TRANSITO</t>
  </si>
  <si>
    <t>[2374238] IMPLEMENTAR PLAN DE MANEJO DE TRANSITO</t>
  </si>
  <si>
    <t>1.09</t>
  </si>
  <si>
    <t>Actividad MGA Instalar Señalización</t>
  </si>
  <si>
    <t>[2374235] Instalar Señalización</t>
  </si>
  <si>
    <t>.69</t>
  </si>
  <si>
    <t>PROGRAMADO</t>
  </si>
  <si>
    <t>EJECUTADO</t>
  </si>
  <si>
    <t>OBRA</t>
  </si>
  <si>
    <t xml:space="preserve">% DE AVANCE FISICO </t>
  </si>
  <si>
    <t>RESUMEN  PROYECTO</t>
  </si>
  <si>
    <t>% DE AVANCE FISICO</t>
  </si>
  <si>
    <t>VALOR GIRADO OBRA</t>
  </si>
  <si>
    <t>VALOR GIRADO INTERVENTORIA</t>
  </si>
  <si>
    <t>VALOR GIRADO SUPERVISOR</t>
  </si>
  <si>
    <t>EJECUCION FINANCIERA  %</t>
  </si>
  <si>
    <t>TOTAL EJECUTADO</t>
  </si>
  <si>
    <t>RESUMEN  EJECUCION  FINANCIERA</t>
  </si>
  <si>
    <t xml:space="preserve">RESUMEN  EJECUCION  FISICA </t>
  </si>
  <si>
    <t xml:space="preserve">VALOR OBRA  + SUPERVISION </t>
  </si>
  <si>
    <t>DIRECTOR DE OBRA CONTRATISTA</t>
  </si>
  <si>
    <t>RAFAEL EDUARDO BARRIONUEVO RODRIGUEZ</t>
  </si>
  <si>
    <t>DIRECTOR DE INTERVENTORIA</t>
  </si>
  <si>
    <t>GUSTAVO BECERRA GIL</t>
  </si>
  <si>
    <t>JUAN CAMILO RODRIGUEZ S.</t>
  </si>
  <si>
    <t>APOYO A SUPERVISOR CONTRATANTE</t>
  </si>
  <si>
    <t>MEJORAMIENTO DE VÍAS TERCIARIAS DE LOS MUNICIPIOS DEL URABÁ, ANTIOQUIA BPIN 2018000040043</t>
  </si>
  <si>
    <t>Vr / ACUMULADO</t>
  </si>
  <si>
    <t xml:space="preserve">VALOR EJECUTADO OBRA + SUPERVISION </t>
  </si>
  <si>
    <t xml:space="preserve">VALOR EJECUTADO PROYECTO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</si>
</sst>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0.0"/>
    <numFmt numFmtId="168" formatCode="0.000"/>
    <numFmt numFmtId="169" formatCode="_-* #,##0.000\ _€_-;\-* #,##0.000\ _€_-;_-* &quot;-&quot;??\ _€_-;_-@_-"/>
    <numFmt numFmtId="170" formatCode="_-* #,##0.0\ _€_-;\-* #,##0.0\ _€_-;_-* &quot;-&quot;??\ _€_-;_-@_-"/>
    <numFmt numFmtId="171" formatCode="0.000000%"/>
    <numFmt numFmtId="172" formatCode="0.000%"/>
    <numFmt numFmtId="173" formatCode="_-&quot;$&quot;* #,##0_-;\-&quot;$&quot;* #,##0_-;_-&quot;$&quot;* &quot;-&quot;_-;_-@_-"/>
    <numFmt numFmtId="174" formatCode="0.0000%"/>
    <numFmt numFmtId="175" formatCode="&quot;$&quot;\ #,##0.00"/>
    <numFmt numFmtId="176" formatCode="[$$-240A]#,##0.00"/>
    <numFmt numFmtId="177" formatCode="[$$-240A]#,##0.000"/>
    <numFmt numFmtId="178" formatCode="_(&quot;$&quot;\ * #,##0.00_);_(&quot;$&quot;\ * \(#,##0.00\);_(&quot;$&quot;\ * &quot;-&quot;??_);_(@_)"/>
    <numFmt numFmtId="179" formatCode="_-&quot;$&quot;* #,##0.0000_-;\-&quot;$&quot;* #,##0.0000_-;_-&quot;$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33333"/>
      <name val="Arial"/>
      <family val="2"/>
    </font>
    <font>
      <sz val="7"/>
      <color rgb="FF333333"/>
      <name val="Arial"/>
      <family val="2"/>
    </font>
    <font>
      <b/>
      <sz val="7"/>
      <color rgb="FF333333"/>
      <name val="Arial"/>
      <family val="2"/>
    </font>
    <font>
      <b/>
      <sz val="8"/>
      <color rgb="FF212529"/>
      <name val="Arial"/>
      <family val="2"/>
    </font>
    <font>
      <sz val="7"/>
      <color rgb="FF212529"/>
      <name val="Arial"/>
      <family val="2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FF8FB"/>
        <bgColor indexed="64"/>
      </patternFill>
    </fill>
    <fill>
      <patternFill patternType="solid">
        <fgColor rgb="FFFBFBEF"/>
        <bgColor indexed="64"/>
      </patternFill>
    </fill>
    <fill>
      <patternFill patternType="solid">
        <fgColor rgb="FFFBEFEF"/>
        <bgColor indexed="64"/>
      </patternFill>
    </fill>
    <fill>
      <patternFill patternType="solid">
        <fgColor rgb="FFF9F9F9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EE2E6"/>
      </left>
      <right/>
      <top style="medium">
        <color rgb="FFDEE2E6"/>
      </top>
      <bottom style="medium">
        <color rgb="FFDDDDDD"/>
      </bottom>
      <diagonal/>
    </border>
    <border>
      <left/>
      <right/>
      <top style="medium">
        <color rgb="FFDEE2E6"/>
      </top>
      <bottom style="medium">
        <color rgb="FFDDDDDD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DDDDD"/>
      </bottom>
      <diagonal/>
    </border>
    <border>
      <left style="medium">
        <color rgb="FFDEE2E6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EE2E6"/>
      </right>
      <top style="medium">
        <color rgb="FFDDDDDD"/>
      </top>
      <bottom style="medium">
        <color rgb="FFDDDDDD"/>
      </bottom>
      <diagonal/>
    </border>
    <border>
      <left style="medium">
        <color rgb="FFDEE2E6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EE2E6"/>
      </right>
      <top style="medium">
        <color rgb="FFDDDDDD"/>
      </top>
      <bottom/>
      <diagonal/>
    </border>
    <border>
      <left style="medium">
        <color rgb="FFDEE2E6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EE2E6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EE2E6"/>
      </right>
      <top style="medium">
        <color rgb="FFDDDDDD"/>
      </top>
      <bottom style="medium">
        <color rgb="FFDDDDDD"/>
      </bottom>
      <diagonal/>
    </border>
    <border>
      <left style="medium">
        <color rgb="FFDEE2E6"/>
      </left>
      <right style="medium">
        <color rgb="FFDDDDDD"/>
      </right>
      <top/>
      <bottom/>
      <diagonal/>
    </border>
    <border>
      <left style="medium">
        <color rgb="FFDEE2E6"/>
      </left>
      <right style="medium">
        <color rgb="FFDDDDDD"/>
      </right>
      <top/>
      <bottom style="medium">
        <color rgb="FFDEE2E6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EE2E6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EE2E6"/>
      </bottom>
      <diagonal/>
    </border>
    <border>
      <left style="medium">
        <color rgb="FFDDDDDD"/>
      </left>
      <right style="medium">
        <color rgb="FFDEE2E6"/>
      </right>
      <top style="medium">
        <color rgb="FFDDDDDD"/>
      </top>
      <bottom style="medium">
        <color rgb="FFDEE2E6"/>
      </bottom>
      <diagonal/>
    </border>
    <border>
      <left/>
      <right/>
      <top/>
      <bottom style="medium">
        <color rgb="FFDEE2E6"/>
      </bottom>
      <diagonal/>
    </border>
    <border>
      <left/>
      <right style="medium">
        <color rgb="FFDEE2E6"/>
      </right>
      <top/>
      <bottom style="medium">
        <color rgb="FFDEE2E6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9" fillId="0" borderId="0" applyAlignment="0"/>
    <xf numFmtId="178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422">
    <xf numFmtId="0" fontId="0" fillId="0" borderId="0" xfId="0"/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66" fontId="5" fillId="2" borderId="13" xfId="2" applyNumberFormat="1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165" fontId="5" fillId="3" borderId="13" xfId="2" applyFont="1" applyFill="1" applyBorder="1" applyAlignment="1">
      <alignment vertical="center" wrapText="1"/>
    </xf>
    <xf numFmtId="165" fontId="5" fillId="3" borderId="11" xfId="2" applyFont="1" applyFill="1" applyBorder="1" applyAlignment="1">
      <alignment horizontal="right" vertical="center" wrapText="1"/>
    </xf>
    <xf numFmtId="165" fontId="5" fillId="3" borderId="14" xfId="2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justify" vertical="justify" wrapText="1"/>
    </xf>
    <xf numFmtId="165" fontId="5" fillId="3" borderId="13" xfId="2" applyFont="1" applyFill="1" applyBorder="1" applyAlignment="1">
      <alignment horizontal="right" vertical="center" wrapText="1"/>
    </xf>
    <xf numFmtId="165" fontId="0" fillId="3" borderId="11" xfId="2" applyFont="1" applyFill="1" applyBorder="1"/>
    <xf numFmtId="165" fontId="5" fillId="3" borderId="14" xfId="2" applyFont="1" applyFill="1" applyBorder="1" applyAlignment="1">
      <alignment horizontal="righ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justify" wrapText="1"/>
    </xf>
    <xf numFmtId="165" fontId="6" fillId="0" borderId="13" xfId="2" applyFont="1" applyFill="1" applyBorder="1" applyAlignment="1">
      <alignment horizontal="right" vertical="center" wrapText="1"/>
    </xf>
    <xf numFmtId="167" fontId="6" fillId="0" borderId="11" xfId="0" applyNumberFormat="1" applyFont="1" applyBorder="1"/>
    <xf numFmtId="167" fontId="6" fillId="0" borderId="12" xfId="0" applyNumberFormat="1" applyFont="1" applyBorder="1"/>
    <xf numFmtId="44" fontId="7" fillId="0" borderId="13" xfId="5" applyFont="1" applyBorder="1" applyAlignment="1">
      <alignment horizontal="center" vertical="center" wrapText="1"/>
    </xf>
    <xf numFmtId="164" fontId="6" fillId="0" borderId="11" xfId="1" applyFont="1" applyFill="1" applyBorder="1" applyAlignment="1">
      <alignment horizontal="center" vertical="center" wrapText="1"/>
    </xf>
    <xf numFmtId="165" fontId="6" fillId="0" borderId="14" xfId="2" applyFont="1" applyFill="1" applyBorder="1" applyAlignment="1">
      <alignment horizontal="right" vertical="center" wrapText="1"/>
    </xf>
    <xf numFmtId="2" fontId="6" fillId="4" borderId="12" xfId="0" applyNumberFormat="1" applyFont="1" applyFill="1" applyBorder="1"/>
    <xf numFmtId="2" fontId="6" fillId="0" borderId="12" xfId="0" applyNumberFormat="1" applyFont="1" applyBorder="1"/>
    <xf numFmtId="0" fontId="6" fillId="0" borderId="12" xfId="0" applyFont="1" applyBorder="1" applyAlignment="1">
      <alignment horizontal="justify" vertical="center"/>
    </xf>
    <xf numFmtId="167" fontId="6" fillId="0" borderId="11" xfId="0" applyNumberFormat="1" applyFont="1" applyBorder="1" applyAlignment="1">
      <alignment vertical="center"/>
    </xf>
    <xf numFmtId="167" fontId="6" fillId="0" borderId="12" xfId="0" applyNumberFormat="1" applyFont="1" applyBorder="1" applyAlignment="1">
      <alignment vertical="center"/>
    </xf>
    <xf numFmtId="44" fontId="9" fillId="0" borderId="13" xfId="5" applyFont="1" applyBorder="1" applyAlignment="1">
      <alignment horizontal="center" vertical="center" wrapText="1"/>
    </xf>
    <xf numFmtId="164" fontId="6" fillId="0" borderId="11" xfId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horizontal="justify" vertical="center" wrapText="1"/>
    </xf>
    <xf numFmtId="2" fontId="6" fillId="4" borderId="12" xfId="0" applyNumberFormat="1" applyFont="1" applyFill="1" applyBorder="1" applyAlignment="1">
      <alignment vertical="center"/>
    </xf>
    <xf numFmtId="2" fontId="6" fillId="0" borderId="12" xfId="0" applyNumberFormat="1" applyFont="1" applyBorder="1" applyAlignment="1">
      <alignment vertical="center"/>
    </xf>
    <xf numFmtId="0" fontId="10" fillId="3" borderId="12" xfId="0" applyFont="1" applyFill="1" applyBorder="1" applyAlignment="1">
      <alignment vertical="center"/>
    </xf>
    <xf numFmtId="165" fontId="0" fillId="3" borderId="11" xfId="2" applyFont="1" applyFill="1" applyBorder="1" applyAlignment="1">
      <alignment horizontal="right"/>
    </xf>
    <xf numFmtId="49" fontId="5" fillId="3" borderId="11" xfId="0" applyNumberFormat="1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justify" vertical="center" wrapText="1"/>
    </xf>
    <xf numFmtId="0" fontId="8" fillId="0" borderId="12" xfId="0" applyFont="1" applyBorder="1" applyAlignment="1">
      <alignment horizontal="center" vertical="center"/>
    </xf>
    <xf numFmtId="165" fontId="6" fillId="0" borderId="13" xfId="2" applyFont="1" applyBorder="1" applyAlignment="1">
      <alignment horizontal="right" vertical="center" wrapText="1"/>
    </xf>
    <xf numFmtId="2" fontId="6" fillId="5" borderId="11" xfId="0" applyNumberFormat="1" applyFont="1" applyFill="1" applyBorder="1" applyAlignment="1">
      <alignment vertical="center"/>
    </xf>
    <xf numFmtId="164" fontId="6" fillId="0" borderId="11" xfId="1" applyFont="1" applyBorder="1" applyAlignment="1">
      <alignment horizontal="right" vertical="center" wrapText="1"/>
    </xf>
    <xf numFmtId="168" fontId="6" fillId="4" borderId="12" xfId="0" applyNumberFormat="1" applyFont="1" applyFill="1" applyBorder="1" applyAlignment="1">
      <alignment vertical="center"/>
    </xf>
    <xf numFmtId="2" fontId="6" fillId="0" borderId="11" xfId="0" applyNumberFormat="1" applyFont="1" applyBorder="1" applyAlignment="1">
      <alignment vertical="center"/>
    </xf>
    <xf numFmtId="0" fontId="6" fillId="0" borderId="12" xfId="0" applyFont="1" applyBorder="1" applyAlignment="1">
      <alignment horizontal="justify" vertical="justify"/>
    </xf>
    <xf numFmtId="49" fontId="5" fillId="3" borderId="18" xfId="0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justify" vertical="center" wrapText="1"/>
    </xf>
    <xf numFmtId="164" fontId="5" fillId="3" borderId="14" xfId="1" applyFont="1" applyFill="1" applyBorder="1" applyAlignment="1">
      <alignment vertical="center" wrapText="1"/>
    </xf>
    <xf numFmtId="164" fontId="5" fillId="3" borderId="16" xfId="1" applyFont="1" applyFill="1" applyBorder="1" applyAlignment="1">
      <alignment vertical="center" wrapText="1"/>
    </xf>
    <xf numFmtId="0" fontId="8" fillId="0" borderId="12" xfId="0" applyFont="1" applyBorder="1" applyAlignment="1">
      <alignment horizontal="justify" vertical="center" wrapText="1"/>
    </xf>
    <xf numFmtId="167" fontId="6" fillId="4" borderId="12" xfId="0" applyNumberFormat="1" applyFont="1" applyFill="1" applyBorder="1" applyAlignment="1">
      <alignment vertical="center"/>
    </xf>
    <xf numFmtId="0" fontId="8" fillId="0" borderId="12" xfId="0" applyFont="1" applyBorder="1" applyAlignment="1">
      <alignment horizontal="justify" vertical="justify" wrapText="1"/>
    </xf>
    <xf numFmtId="0" fontId="8" fillId="0" borderId="12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169" fontId="6" fillId="0" borderId="11" xfId="1" applyNumberFormat="1" applyFont="1" applyFill="1" applyBorder="1" applyAlignment="1">
      <alignment horizontal="left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justify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justify" vertical="center" wrapText="1"/>
    </xf>
    <xf numFmtId="165" fontId="6" fillId="0" borderId="22" xfId="2" applyFont="1" applyFill="1" applyBorder="1" applyAlignment="1">
      <alignment horizontal="right" vertical="center" wrapText="1"/>
    </xf>
    <xf numFmtId="0" fontId="6" fillId="6" borderId="14" xfId="0" applyFont="1" applyFill="1" applyBorder="1" applyAlignment="1">
      <alignment horizontal="center" vertical="center" wrapText="1"/>
    </xf>
    <xf numFmtId="164" fontId="8" fillId="6" borderId="11" xfId="0" applyNumberFormat="1" applyFont="1" applyFill="1" applyBorder="1" applyAlignment="1">
      <alignment horizontal="right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justify" vertical="justify" wrapText="1"/>
    </xf>
    <xf numFmtId="0" fontId="6" fillId="6" borderId="23" xfId="0" applyFont="1" applyFill="1" applyBorder="1" applyAlignment="1">
      <alignment horizontal="center" vertical="center" wrapText="1"/>
    </xf>
    <xf numFmtId="165" fontId="6" fillId="0" borderId="23" xfId="2" applyFont="1" applyFill="1" applyBorder="1" applyAlignment="1">
      <alignment horizontal="right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165" fontId="5" fillId="7" borderId="13" xfId="2" applyFont="1" applyFill="1" applyBorder="1" applyAlignment="1">
      <alignment horizontal="right" vertical="center" wrapText="1"/>
    </xf>
    <xf numFmtId="164" fontId="8" fillId="7" borderId="11" xfId="0" applyNumberFormat="1" applyFont="1" applyFill="1" applyBorder="1" applyAlignment="1">
      <alignment horizontal="right" vertical="center"/>
    </xf>
    <xf numFmtId="165" fontId="5" fillId="7" borderId="14" xfId="2" applyFont="1" applyFill="1" applyBorder="1" applyAlignment="1">
      <alignment horizontal="right" vertical="center" wrapText="1"/>
    </xf>
    <xf numFmtId="164" fontId="8" fillId="3" borderId="11" xfId="0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165" fontId="5" fillId="0" borderId="22" xfId="2" applyFont="1" applyFill="1" applyBorder="1" applyAlignment="1">
      <alignment horizontal="right" vertical="center" wrapText="1"/>
    </xf>
    <xf numFmtId="167" fontId="6" fillId="5" borderId="11" xfId="0" applyNumberFormat="1" applyFont="1" applyFill="1" applyBorder="1" applyAlignment="1">
      <alignment vertical="center"/>
    </xf>
    <xf numFmtId="0" fontId="0" fillId="0" borderId="16" xfId="0" applyBorder="1" applyAlignment="1">
      <alignment horizontal="center"/>
    </xf>
    <xf numFmtId="164" fontId="10" fillId="0" borderId="11" xfId="0" applyNumberFormat="1" applyFont="1" applyBorder="1" applyAlignment="1">
      <alignment horizontal="right" vertical="center"/>
    </xf>
    <xf numFmtId="164" fontId="10" fillId="6" borderId="11" xfId="0" applyNumberFormat="1" applyFont="1" applyFill="1" applyBorder="1" applyAlignment="1">
      <alignment horizontal="right" vertical="center"/>
    </xf>
    <xf numFmtId="164" fontId="8" fillId="0" borderId="14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right" vertical="center"/>
    </xf>
    <xf numFmtId="0" fontId="6" fillId="3" borderId="1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67" fontId="6" fillId="3" borderId="11" xfId="0" applyNumberFormat="1" applyFont="1" applyFill="1" applyBorder="1" applyAlignment="1">
      <alignment vertical="center"/>
    </xf>
    <xf numFmtId="167" fontId="6" fillId="3" borderId="12" xfId="0" applyNumberFormat="1" applyFont="1" applyFill="1" applyBorder="1" applyAlignment="1">
      <alignment vertical="center"/>
    </xf>
    <xf numFmtId="164" fontId="8" fillId="3" borderId="21" xfId="0" applyNumberFormat="1" applyFont="1" applyFill="1" applyBorder="1" applyAlignment="1">
      <alignment horizontal="right" vertical="center"/>
    </xf>
    <xf numFmtId="164" fontId="8" fillId="6" borderId="21" xfId="0" applyNumberFormat="1" applyFont="1" applyFill="1" applyBorder="1" applyAlignment="1">
      <alignment horizontal="right" vertical="center"/>
    </xf>
    <xf numFmtId="0" fontId="6" fillId="3" borderId="18" xfId="0" applyFont="1" applyFill="1" applyBorder="1" applyAlignment="1">
      <alignment horizontal="center" vertical="center" wrapText="1"/>
    </xf>
    <xf numFmtId="167" fontId="6" fillId="3" borderId="21" xfId="0" applyNumberFormat="1" applyFont="1" applyFill="1" applyBorder="1" applyAlignment="1">
      <alignment vertical="center"/>
    </xf>
    <xf numFmtId="167" fontId="6" fillId="3" borderId="18" xfId="0" applyNumberFormat="1" applyFont="1" applyFill="1" applyBorder="1" applyAlignment="1">
      <alignment vertical="center"/>
    </xf>
    <xf numFmtId="167" fontId="6" fillId="5" borderId="21" xfId="0" applyNumberFormat="1" applyFont="1" applyFill="1" applyBorder="1" applyAlignment="1">
      <alignment vertical="center"/>
    </xf>
    <xf numFmtId="167" fontId="6" fillId="0" borderId="18" xfId="0" applyNumberFormat="1" applyFont="1" applyBorder="1" applyAlignment="1">
      <alignment vertical="center"/>
    </xf>
    <xf numFmtId="165" fontId="6" fillId="3" borderId="22" xfId="2" applyFont="1" applyFill="1" applyBorder="1" applyAlignment="1">
      <alignment horizontal="right" vertical="center" wrapText="1"/>
    </xf>
    <xf numFmtId="164" fontId="8" fillId="3" borderId="24" xfId="0" applyNumberFormat="1" applyFont="1" applyFill="1" applyBorder="1" applyAlignment="1">
      <alignment horizontal="right" vertical="center"/>
    </xf>
    <xf numFmtId="170" fontId="8" fillId="6" borderId="21" xfId="0" applyNumberFormat="1" applyFont="1" applyFill="1" applyBorder="1" applyAlignment="1">
      <alignment horizontal="right" vertical="center"/>
    </xf>
    <xf numFmtId="167" fontId="6" fillId="5" borderId="16" xfId="0" applyNumberFormat="1" applyFont="1" applyFill="1" applyBorder="1" applyAlignment="1">
      <alignment horizontal="right" vertical="center"/>
    </xf>
    <xf numFmtId="170" fontId="8" fillId="6" borderId="12" xfId="0" applyNumberFormat="1" applyFont="1" applyFill="1" applyBorder="1" applyAlignment="1">
      <alignment horizontal="right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justify" vertical="center" wrapText="1"/>
    </xf>
    <xf numFmtId="0" fontId="6" fillId="6" borderId="15" xfId="0" applyFont="1" applyFill="1" applyBorder="1" applyAlignment="1">
      <alignment horizontal="center" vertical="center" wrapText="1"/>
    </xf>
    <xf numFmtId="164" fontId="8" fillId="6" borderId="15" xfId="0" applyNumberFormat="1" applyFont="1" applyFill="1" applyBorder="1" applyAlignment="1">
      <alignment vertical="center"/>
    </xf>
    <xf numFmtId="165" fontId="6" fillId="0" borderId="15" xfId="2" applyFont="1" applyBorder="1" applyAlignment="1">
      <alignment horizontal="center" vertical="center" wrapText="1"/>
    </xf>
    <xf numFmtId="165" fontId="6" fillId="0" borderId="15" xfId="2" applyFont="1" applyFill="1" applyBorder="1" applyAlignment="1">
      <alignment horizontal="right" vertical="center" wrapText="1"/>
    </xf>
    <xf numFmtId="167" fontId="6" fillId="0" borderId="15" xfId="0" applyNumberFormat="1" applyFont="1" applyBorder="1" applyAlignment="1">
      <alignment vertical="center"/>
    </xf>
    <xf numFmtId="44" fontId="9" fillId="0" borderId="15" xfId="5" applyFont="1" applyBorder="1" applyAlignment="1">
      <alignment horizontal="center" vertical="center" wrapText="1"/>
    </xf>
    <xf numFmtId="170" fontId="8" fillId="6" borderId="15" xfId="0" applyNumberFormat="1" applyFont="1" applyFill="1" applyBorder="1" applyAlignment="1">
      <alignment horizontal="right" vertical="center"/>
    </xf>
    <xf numFmtId="165" fontId="5" fillId="2" borderId="28" xfId="2" applyFont="1" applyFill="1" applyBorder="1" applyAlignment="1">
      <alignment vertical="center"/>
    </xf>
    <xf numFmtId="44" fontId="0" fillId="2" borderId="29" xfId="0" applyNumberFormat="1" applyFill="1" applyBorder="1"/>
    <xf numFmtId="44" fontId="0" fillId="2" borderId="30" xfId="0" applyNumberFormat="1" applyFill="1" applyBorder="1"/>
    <xf numFmtId="165" fontId="5" fillId="2" borderId="29" xfId="2" applyFont="1" applyFill="1" applyBorder="1" applyAlignment="1">
      <alignment vertical="center"/>
    </xf>
    <xf numFmtId="165" fontId="5" fillId="2" borderId="31" xfId="2" applyFont="1" applyFill="1" applyBorder="1" applyAlignment="1">
      <alignment vertical="center"/>
    </xf>
    <xf numFmtId="165" fontId="10" fillId="0" borderId="35" xfId="0" applyNumberFormat="1" applyFont="1" applyBorder="1" applyAlignment="1">
      <alignment vertical="center"/>
    </xf>
    <xf numFmtId="44" fontId="0" fillId="0" borderId="36" xfId="0" applyNumberFormat="1" applyBorder="1"/>
    <xf numFmtId="0" fontId="0" fillId="0" borderId="20" xfId="0" applyBorder="1"/>
    <xf numFmtId="165" fontId="10" fillId="0" borderId="36" xfId="0" applyNumberFormat="1" applyFont="1" applyBorder="1" applyAlignment="1">
      <alignment vertical="center"/>
    </xf>
    <xf numFmtId="165" fontId="10" fillId="0" borderId="34" xfId="0" applyNumberFormat="1" applyFont="1" applyBorder="1" applyAlignment="1">
      <alignment vertical="center"/>
    </xf>
    <xf numFmtId="165" fontId="10" fillId="0" borderId="13" xfId="0" applyNumberFormat="1" applyFont="1" applyBorder="1" applyAlignment="1">
      <alignment vertical="center"/>
    </xf>
    <xf numFmtId="44" fontId="0" fillId="0" borderId="11" xfId="0" applyNumberFormat="1" applyBorder="1"/>
    <xf numFmtId="173" fontId="0" fillId="0" borderId="12" xfId="3" applyFont="1" applyBorder="1"/>
    <xf numFmtId="165" fontId="10" fillId="0" borderId="11" xfId="0" applyNumberFormat="1" applyFont="1" applyBorder="1" applyAlignment="1">
      <alignment vertical="center"/>
    </xf>
    <xf numFmtId="165" fontId="10" fillId="0" borderId="14" xfId="0" applyNumberFormat="1" applyFont="1" applyBorder="1" applyAlignment="1">
      <alignment vertical="center"/>
    </xf>
    <xf numFmtId="0" fontId="0" fillId="0" borderId="12" xfId="0" applyBorder="1"/>
    <xf numFmtId="174" fontId="10" fillId="0" borderId="11" xfId="4" applyNumberFormat="1" applyFont="1" applyBorder="1" applyAlignment="1">
      <alignment vertical="center"/>
    </xf>
    <xf numFmtId="44" fontId="2" fillId="0" borderId="11" xfId="0" applyNumberFormat="1" applyFont="1" applyBorder="1"/>
    <xf numFmtId="165" fontId="10" fillId="2" borderId="22" xfId="0" applyNumberFormat="1" applyFont="1" applyFill="1" applyBorder="1" applyAlignment="1">
      <alignment vertical="center"/>
    </xf>
    <xf numFmtId="44" fontId="0" fillId="0" borderId="21" xfId="0" applyNumberFormat="1" applyBorder="1"/>
    <xf numFmtId="0" fontId="0" fillId="0" borderId="18" xfId="0" applyBorder="1"/>
    <xf numFmtId="165" fontId="10" fillId="0" borderId="21" xfId="0" applyNumberFormat="1" applyFont="1" applyBorder="1" applyAlignment="1">
      <alignment vertical="center"/>
    </xf>
    <xf numFmtId="165" fontId="10" fillId="2" borderId="23" xfId="0" applyNumberFormat="1" applyFont="1" applyFill="1" applyBorder="1" applyAlignment="1">
      <alignment vertical="center"/>
    </xf>
    <xf numFmtId="165" fontId="5" fillId="8" borderId="12" xfId="2" applyFont="1" applyFill="1" applyBorder="1"/>
    <xf numFmtId="44" fontId="2" fillId="9" borderId="12" xfId="0" applyNumberFormat="1" applyFont="1" applyFill="1" applyBorder="1"/>
    <xf numFmtId="44" fontId="0" fillId="0" borderId="0" xfId="0" applyNumberFormat="1"/>
    <xf numFmtId="173" fontId="0" fillId="0" borderId="0" xfId="3" applyFont="1" applyFill="1" applyBorder="1"/>
    <xf numFmtId="172" fontId="10" fillId="0" borderId="0" xfId="4" applyNumberFormat="1" applyFont="1" applyFill="1" applyBorder="1" applyAlignment="1">
      <alignment horizontal="right" vertical="center"/>
    </xf>
    <xf numFmtId="175" fontId="0" fillId="0" borderId="0" xfId="0" applyNumberFormat="1"/>
    <xf numFmtId="0" fontId="2" fillId="2" borderId="12" xfId="0" applyFont="1" applyFill="1" applyBorder="1"/>
    <xf numFmtId="173" fontId="0" fillId="0" borderId="0" xfId="0" applyNumberFormat="1"/>
    <xf numFmtId="173" fontId="12" fillId="0" borderId="0" xfId="3" applyFont="1" applyFill="1" applyBorder="1"/>
    <xf numFmtId="165" fontId="0" fillId="0" borderId="0" xfId="0" applyNumberFormat="1"/>
    <xf numFmtId="165" fontId="1" fillId="0" borderId="0" xfId="2" applyFont="1" applyFill="1" applyBorder="1" applyAlignment="1">
      <alignment vertical="center" wrapText="1"/>
    </xf>
    <xf numFmtId="166" fontId="0" fillId="0" borderId="0" xfId="2" applyNumberFormat="1" applyFont="1" applyFill="1" applyBorder="1" applyAlignment="1">
      <alignment horizontal="right" vertical="center" wrapText="1"/>
    </xf>
    <xf numFmtId="165" fontId="2" fillId="0" borderId="0" xfId="2" applyFont="1" applyFill="1" applyBorder="1" applyAlignment="1">
      <alignment vertical="center"/>
    </xf>
    <xf numFmtId="2" fontId="6" fillId="5" borderId="21" xfId="0" applyNumberFormat="1" applyFont="1" applyFill="1" applyBorder="1" applyAlignment="1">
      <alignment vertical="center"/>
    </xf>
    <xf numFmtId="44" fontId="0" fillId="0" borderId="12" xfId="0" applyNumberFormat="1" applyBorder="1"/>
    <xf numFmtId="165" fontId="0" fillId="0" borderId="0" xfId="2" applyFont="1"/>
    <xf numFmtId="165" fontId="0" fillId="0" borderId="12" xfId="0" applyNumberFormat="1" applyBorder="1"/>
    <xf numFmtId="0" fontId="0" fillId="0" borderId="0" xfId="0" applyBorder="1"/>
    <xf numFmtId="44" fontId="0" fillId="0" borderId="0" xfId="0" applyNumberFormat="1" applyBorder="1"/>
    <xf numFmtId="43" fontId="0" fillId="0" borderId="0" xfId="3" applyNumberFormat="1" applyFont="1" applyFill="1" applyBorder="1"/>
    <xf numFmtId="0" fontId="6" fillId="0" borderId="1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65" fontId="1" fillId="0" borderId="0" xfId="2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10" fillId="3" borderId="14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10" fillId="3" borderId="16" xfId="0" applyFont="1" applyFill="1" applyBorder="1" applyAlignment="1">
      <alignment vertical="center" wrapText="1"/>
    </xf>
    <xf numFmtId="0" fontId="5" fillId="7" borderId="14" xfId="0" applyFont="1" applyFill="1" applyBorder="1" applyAlignment="1">
      <alignment vertical="center" wrapText="1"/>
    </xf>
    <xf numFmtId="0" fontId="5" fillId="7" borderId="15" xfId="0" applyFont="1" applyFill="1" applyBorder="1" applyAlignment="1">
      <alignment vertical="center" wrapText="1"/>
    </xf>
    <xf numFmtId="0" fontId="5" fillId="7" borderId="16" xfId="0" applyFont="1" applyFill="1" applyBorder="1" applyAlignment="1">
      <alignment vertical="center" wrapText="1"/>
    </xf>
    <xf numFmtId="164" fontId="8" fillId="3" borderId="14" xfId="0" applyNumberFormat="1" applyFont="1" applyFill="1" applyBorder="1" applyAlignment="1">
      <alignment vertical="center"/>
    </xf>
    <xf numFmtId="164" fontId="8" fillId="3" borderId="16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2" borderId="37" xfId="0" applyFont="1" applyFill="1" applyBorder="1" applyAlignment="1">
      <alignment vertical="center"/>
    </xf>
    <xf numFmtId="0" fontId="0" fillId="0" borderId="16" xfId="0" applyBorder="1"/>
    <xf numFmtId="164" fontId="5" fillId="2" borderId="14" xfId="0" applyNumberFormat="1" applyFont="1" applyFill="1" applyBorder="1" applyAlignment="1">
      <alignment horizontal="center" vertical="center" wrapText="1"/>
    </xf>
    <xf numFmtId="164" fontId="6" fillId="0" borderId="14" xfId="1" applyFont="1" applyFill="1" applyBorder="1" applyAlignment="1">
      <alignment horizontal="center" vertical="center" wrapText="1"/>
    </xf>
    <xf numFmtId="164" fontId="8" fillId="0" borderId="14" xfId="1" applyFont="1" applyFill="1" applyBorder="1" applyAlignment="1">
      <alignment horizontal="center" vertical="center" wrapText="1"/>
    </xf>
    <xf numFmtId="164" fontId="6" fillId="0" borderId="14" xfId="0" applyNumberFormat="1" applyFont="1" applyBorder="1" applyAlignment="1">
      <alignment vertical="center"/>
    </xf>
    <xf numFmtId="164" fontId="8" fillId="0" borderId="14" xfId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vertical="center"/>
    </xf>
    <xf numFmtId="164" fontId="6" fillId="0" borderId="14" xfId="1" applyFont="1" applyBorder="1" applyAlignment="1">
      <alignment horizontal="center" vertical="center" wrapText="1"/>
    </xf>
    <xf numFmtId="164" fontId="6" fillId="0" borderId="23" xfId="1" applyFont="1" applyFill="1" applyBorder="1" applyAlignment="1">
      <alignment horizontal="center" vertical="center" wrapText="1"/>
    </xf>
    <xf numFmtId="164" fontId="8" fillId="6" borderId="14" xfId="0" applyNumberFormat="1" applyFont="1" applyFill="1" applyBorder="1" applyAlignment="1">
      <alignment vertical="center"/>
    </xf>
    <xf numFmtId="164" fontId="8" fillId="6" borderId="23" xfId="0" applyNumberFormat="1" applyFont="1" applyFill="1" applyBorder="1" applyAlignment="1">
      <alignment vertical="center"/>
    </xf>
    <xf numFmtId="164" fontId="8" fillId="3" borderId="23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 wrapText="1"/>
    </xf>
    <xf numFmtId="165" fontId="6" fillId="0" borderId="16" xfId="2" applyFont="1" applyFill="1" applyBorder="1" applyAlignment="1">
      <alignment horizontal="center" vertical="center" wrapText="1"/>
    </xf>
    <xf numFmtId="165" fontId="6" fillId="0" borderId="16" xfId="2" applyFont="1" applyBorder="1" applyAlignment="1">
      <alignment horizontal="center" vertical="center" wrapText="1"/>
    </xf>
    <xf numFmtId="165" fontId="6" fillId="0" borderId="37" xfId="2" applyFont="1" applyBorder="1" applyAlignment="1">
      <alignment horizontal="center" vertical="center" wrapText="1"/>
    </xf>
    <xf numFmtId="165" fontId="8" fillId="0" borderId="16" xfId="2" applyFont="1" applyFill="1" applyBorder="1" applyAlignment="1">
      <alignment horizontal="center" vertical="center"/>
    </xf>
    <xf numFmtId="165" fontId="6" fillId="3" borderId="16" xfId="2" applyFont="1" applyFill="1" applyBorder="1" applyAlignment="1">
      <alignment horizontal="center" vertical="center" wrapText="1"/>
    </xf>
    <xf numFmtId="165" fontId="6" fillId="3" borderId="37" xfId="2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vertical="center" wrapText="1"/>
    </xf>
    <xf numFmtId="165" fontId="5" fillId="3" borderId="40" xfId="1" applyNumberFormat="1" applyFont="1" applyFill="1" applyBorder="1" applyAlignment="1">
      <alignment vertical="center" wrapText="1"/>
    </xf>
    <xf numFmtId="164" fontId="5" fillId="3" borderId="17" xfId="1" applyNumberFormat="1" applyFont="1" applyFill="1" applyBorder="1" applyAlignment="1">
      <alignment vertical="center" wrapText="1"/>
    </xf>
    <xf numFmtId="165" fontId="6" fillId="0" borderId="11" xfId="1" applyNumberFormat="1" applyFont="1" applyFill="1" applyBorder="1" applyAlignment="1">
      <alignment horizontal="center" vertical="center" wrapText="1"/>
    </xf>
    <xf numFmtId="165" fontId="6" fillId="0" borderId="13" xfId="1" applyNumberFormat="1" applyFont="1" applyFill="1" applyBorder="1" applyAlignment="1">
      <alignment horizontal="center" vertical="center" wrapText="1"/>
    </xf>
    <xf numFmtId="165" fontId="8" fillId="0" borderId="11" xfId="1" applyNumberFormat="1" applyFont="1" applyFill="1" applyBorder="1" applyAlignment="1">
      <alignment horizontal="center" vertical="center" wrapText="1"/>
    </xf>
    <xf numFmtId="165" fontId="8" fillId="0" borderId="13" xfId="1" applyNumberFormat="1" applyFont="1" applyFill="1" applyBorder="1" applyAlignment="1">
      <alignment horizontal="center" vertical="center" wrapText="1"/>
    </xf>
    <xf numFmtId="165" fontId="6" fillId="0" borderId="11" xfId="0" applyNumberFormat="1" applyFont="1" applyBorder="1" applyAlignment="1">
      <alignment vertical="center"/>
    </xf>
    <xf numFmtId="165" fontId="6" fillId="0" borderId="13" xfId="0" applyNumberFormat="1" applyFont="1" applyBorder="1" applyAlignment="1">
      <alignment vertical="center"/>
    </xf>
    <xf numFmtId="165" fontId="8" fillId="0" borderId="11" xfId="1" applyNumberFormat="1" applyFont="1" applyBorder="1" applyAlignment="1">
      <alignment horizontal="center" vertical="center" wrapText="1"/>
    </xf>
    <xf numFmtId="165" fontId="8" fillId="0" borderId="13" xfId="1" applyNumberFormat="1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vertical="center"/>
    </xf>
    <xf numFmtId="165" fontId="8" fillId="0" borderId="13" xfId="0" applyNumberFormat="1" applyFont="1" applyBorder="1" applyAlignment="1">
      <alignment vertical="center"/>
    </xf>
    <xf numFmtId="165" fontId="6" fillId="0" borderId="11" xfId="1" applyNumberFormat="1" applyFont="1" applyBorder="1" applyAlignment="1">
      <alignment horizontal="center" vertical="center" wrapText="1"/>
    </xf>
    <xf numFmtId="165" fontId="6" fillId="0" borderId="13" xfId="1" applyNumberFormat="1" applyFont="1" applyBorder="1" applyAlignment="1">
      <alignment horizontal="center" vertical="center" wrapText="1"/>
    </xf>
    <xf numFmtId="166" fontId="5" fillId="3" borderId="17" xfId="0" applyNumberFormat="1" applyFont="1" applyFill="1" applyBorder="1" applyAlignment="1">
      <alignment vertical="center" wrapText="1"/>
    </xf>
    <xf numFmtId="165" fontId="5" fillId="3" borderId="40" xfId="0" applyNumberFormat="1" applyFont="1" applyFill="1" applyBorder="1" applyAlignment="1">
      <alignment vertical="center" wrapText="1"/>
    </xf>
    <xf numFmtId="166" fontId="5" fillId="3" borderId="17" xfId="1" applyNumberFormat="1" applyFont="1" applyFill="1" applyBorder="1" applyAlignment="1">
      <alignment vertical="center" wrapText="1"/>
    </xf>
    <xf numFmtId="164" fontId="10" fillId="3" borderId="17" xfId="0" applyNumberFormat="1" applyFont="1" applyFill="1" applyBorder="1" applyAlignment="1">
      <alignment vertical="center" wrapText="1"/>
    </xf>
    <xf numFmtId="165" fontId="10" fillId="3" borderId="40" xfId="0" applyNumberFormat="1" applyFont="1" applyFill="1" applyBorder="1" applyAlignment="1">
      <alignment vertical="center" wrapText="1"/>
    </xf>
    <xf numFmtId="165" fontId="6" fillId="0" borderId="21" xfId="1" applyNumberFormat="1" applyFont="1" applyFill="1" applyBorder="1" applyAlignment="1">
      <alignment horizontal="center" vertical="center" wrapText="1"/>
    </xf>
    <xf numFmtId="165" fontId="6" fillId="0" borderId="22" xfId="1" applyNumberFormat="1" applyFont="1" applyFill="1" applyBorder="1" applyAlignment="1">
      <alignment horizontal="center" vertical="center" wrapText="1"/>
    </xf>
    <xf numFmtId="165" fontId="8" fillId="6" borderId="11" xfId="0" applyNumberFormat="1" applyFont="1" applyFill="1" applyBorder="1" applyAlignment="1">
      <alignment vertical="center"/>
    </xf>
    <xf numFmtId="165" fontId="8" fillId="6" borderId="13" xfId="0" applyNumberFormat="1" applyFont="1" applyFill="1" applyBorder="1" applyAlignment="1">
      <alignment vertical="center"/>
    </xf>
    <xf numFmtId="165" fontId="8" fillId="6" borderId="21" xfId="0" applyNumberFormat="1" applyFont="1" applyFill="1" applyBorder="1" applyAlignment="1">
      <alignment vertical="center"/>
    </xf>
    <xf numFmtId="165" fontId="8" fillId="6" borderId="22" xfId="0" applyNumberFormat="1" applyFont="1" applyFill="1" applyBorder="1" applyAlignment="1">
      <alignment vertical="center"/>
    </xf>
    <xf numFmtId="0" fontId="5" fillId="7" borderId="17" xfId="0" applyFont="1" applyFill="1" applyBorder="1" applyAlignment="1">
      <alignment vertical="center" wrapText="1"/>
    </xf>
    <xf numFmtId="165" fontId="5" fillId="7" borderId="40" xfId="0" applyNumberFormat="1" applyFont="1" applyFill="1" applyBorder="1" applyAlignment="1">
      <alignment vertical="center" wrapText="1"/>
    </xf>
    <xf numFmtId="164" fontId="8" fillId="3" borderId="17" xfId="0" applyNumberFormat="1" applyFont="1" applyFill="1" applyBorder="1" applyAlignment="1">
      <alignment vertical="center"/>
    </xf>
    <xf numFmtId="164" fontId="8" fillId="3" borderId="40" xfId="0" applyNumberFormat="1" applyFont="1" applyFill="1" applyBorder="1" applyAlignment="1">
      <alignment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6" borderId="11" xfId="0" applyNumberFormat="1" applyFont="1" applyFill="1" applyBorder="1" applyAlignment="1">
      <alignment vertical="center"/>
    </xf>
    <xf numFmtId="164" fontId="8" fillId="6" borderId="13" xfId="0" applyNumberFormat="1" applyFont="1" applyFill="1" applyBorder="1" applyAlignment="1">
      <alignment vertical="center"/>
    </xf>
    <xf numFmtId="164" fontId="8" fillId="0" borderId="17" xfId="0" applyNumberFormat="1" applyFont="1" applyBorder="1" applyAlignment="1">
      <alignment horizontal="center" vertical="center"/>
    </xf>
    <xf numFmtId="164" fontId="8" fillId="3" borderId="11" xfId="0" applyNumberFormat="1" applyFont="1" applyFill="1" applyBorder="1" applyAlignment="1">
      <alignment vertical="center"/>
    </xf>
    <xf numFmtId="164" fontId="8" fillId="3" borderId="13" xfId="0" applyNumberFormat="1" applyFont="1" applyFill="1" applyBorder="1" applyAlignment="1">
      <alignment vertical="center"/>
    </xf>
    <xf numFmtId="164" fontId="8" fillId="3" borderId="21" xfId="0" applyNumberFormat="1" applyFont="1" applyFill="1" applyBorder="1" applyAlignment="1">
      <alignment vertical="center"/>
    </xf>
    <xf numFmtId="164" fontId="8" fillId="3" borderId="22" xfId="0" applyNumberFormat="1" applyFont="1" applyFill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3" xfId="0" applyNumberFormat="1" applyFont="1" applyBorder="1" applyAlignment="1">
      <alignment vertical="center"/>
    </xf>
    <xf numFmtId="164" fontId="8" fillId="6" borderId="17" xfId="0" applyNumberFormat="1" applyFont="1" applyFill="1" applyBorder="1" applyAlignment="1">
      <alignment vertical="center"/>
    </xf>
    <xf numFmtId="164" fontId="8" fillId="6" borderId="40" xfId="0" applyNumberFormat="1" applyFont="1" applyFill="1" applyBorder="1" applyAlignment="1">
      <alignment vertical="center"/>
    </xf>
    <xf numFmtId="171" fontId="10" fillId="0" borderId="32" xfId="4" applyNumberFormat="1" applyFont="1" applyFill="1" applyBorder="1" applyAlignment="1">
      <alignment horizontal="right" vertical="center"/>
    </xf>
    <xf numFmtId="165" fontId="10" fillId="0" borderId="7" xfId="2" applyFont="1" applyBorder="1" applyAlignment="1">
      <alignment horizontal="center" vertical="center"/>
    </xf>
    <xf numFmtId="172" fontId="10" fillId="0" borderId="17" xfId="4" applyNumberFormat="1" applyFont="1" applyFill="1" applyBorder="1" applyAlignment="1">
      <alignment horizontal="right" vertical="center"/>
    </xf>
    <xf numFmtId="165" fontId="10" fillId="0" borderId="41" xfId="2" applyFont="1" applyBorder="1" applyAlignment="1">
      <alignment horizontal="center" vertical="center"/>
    </xf>
    <xf numFmtId="171" fontId="10" fillId="0" borderId="17" xfId="4" applyNumberFormat="1" applyFont="1" applyFill="1" applyBorder="1" applyAlignment="1">
      <alignment horizontal="right" vertical="center"/>
    </xf>
    <xf numFmtId="165" fontId="10" fillId="0" borderId="13" xfId="2" applyFont="1" applyBorder="1" applyAlignment="1">
      <alignment vertical="center"/>
    </xf>
    <xf numFmtId="0" fontId="10" fillId="2" borderId="38" xfId="0" applyFont="1" applyFill="1" applyBorder="1" applyAlignment="1">
      <alignment vertical="center"/>
    </xf>
    <xf numFmtId="165" fontId="10" fillId="2" borderId="28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165" fontId="5" fillId="3" borderId="0" xfId="2" applyFont="1" applyFill="1" applyBorder="1" applyAlignment="1">
      <alignment vertical="center" wrapText="1"/>
    </xf>
    <xf numFmtId="165" fontId="5" fillId="3" borderId="0" xfId="2" applyFont="1" applyFill="1" applyBorder="1" applyAlignment="1">
      <alignment horizontal="right" vertical="center" wrapText="1"/>
    </xf>
    <xf numFmtId="165" fontId="6" fillId="0" borderId="0" xfId="2" applyFont="1" applyFill="1" applyBorder="1" applyAlignment="1">
      <alignment horizontal="right" vertical="center" wrapText="1"/>
    </xf>
    <xf numFmtId="165" fontId="5" fillId="7" borderId="0" xfId="2" applyFont="1" applyFill="1" applyBorder="1" applyAlignment="1">
      <alignment horizontal="right" vertical="center" wrapText="1"/>
    </xf>
    <xf numFmtId="164" fontId="8" fillId="3" borderId="0" xfId="0" applyNumberFormat="1" applyFont="1" applyFill="1" applyBorder="1" applyAlignment="1">
      <alignment horizontal="right" vertical="center"/>
    </xf>
    <xf numFmtId="165" fontId="5" fillId="2" borderId="0" xfId="2" applyFont="1" applyFill="1" applyBorder="1" applyAlignment="1">
      <alignment vertical="center"/>
    </xf>
    <xf numFmtId="165" fontId="10" fillId="0" borderId="0" xfId="0" applyNumberFormat="1" applyFont="1" applyBorder="1" applyAlignment="1">
      <alignment vertical="center"/>
    </xf>
    <xf numFmtId="165" fontId="10" fillId="2" borderId="0" xfId="0" applyNumberFormat="1" applyFont="1" applyFill="1" applyBorder="1" applyAlignment="1">
      <alignment vertical="center"/>
    </xf>
    <xf numFmtId="165" fontId="5" fillId="8" borderId="0" xfId="2" applyFont="1" applyFill="1" applyBorder="1"/>
    <xf numFmtId="44" fontId="2" fillId="9" borderId="0" xfId="0" applyNumberFormat="1" applyFont="1" applyFill="1" applyBorder="1"/>
    <xf numFmtId="0" fontId="14" fillId="11" borderId="44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6" fillId="12" borderId="43" xfId="0" applyFont="1" applyFill="1" applyBorder="1" applyAlignment="1">
      <alignment horizontal="left" vertical="center" wrapText="1"/>
    </xf>
    <xf numFmtId="0" fontId="15" fillId="12" borderId="43" xfId="0" applyFont="1" applyFill="1" applyBorder="1" applyAlignment="1">
      <alignment horizontal="center" vertical="center" wrapText="1"/>
    </xf>
    <xf numFmtId="3" fontId="15" fillId="12" borderId="43" xfId="0" applyNumberFormat="1" applyFont="1" applyFill="1" applyBorder="1" applyAlignment="1">
      <alignment horizontal="center" vertical="center" wrapText="1"/>
    </xf>
    <xf numFmtId="0" fontId="16" fillId="13" borderId="43" xfId="0" applyFont="1" applyFill="1" applyBorder="1" applyAlignment="1">
      <alignment horizontal="left" vertical="center" wrapText="1"/>
    </xf>
    <xf numFmtId="3" fontId="15" fillId="13" borderId="43" xfId="0" applyNumberFormat="1" applyFont="1" applyFill="1" applyBorder="1" applyAlignment="1">
      <alignment horizontal="center" vertical="center" wrapText="1"/>
    </xf>
    <xf numFmtId="0" fontId="15" fillId="13" borderId="43" xfId="0" applyFont="1" applyFill="1" applyBorder="1" applyAlignment="1">
      <alignment horizontal="center" vertical="center" wrapText="1"/>
    </xf>
    <xf numFmtId="0" fontId="16" fillId="14" borderId="43" xfId="0" applyFont="1" applyFill="1" applyBorder="1" applyAlignment="1">
      <alignment horizontal="left" vertical="center" wrapText="1"/>
    </xf>
    <xf numFmtId="0" fontId="15" fillId="14" borderId="43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4" fillId="11" borderId="55" xfId="0" applyFont="1" applyFill="1" applyBorder="1" applyAlignment="1">
      <alignment horizontal="center" vertical="center" wrapText="1"/>
    </xf>
    <xf numFmtId="0" fontId="15" fillId="12" borderId="56" xfId="0" applyFont="1" applyFill="1" applyBorder="1" applyAlignment="1">
      <alignment horizontal="center" vertical="center" wrapText="1"/>
    </xf>
    <xf numFmtId="0" fontId="15" fillId="13" borderId="56" xfId="0" applyFont="1" applyFill="1" applyBorder="1" applyAlignment="1">
      <alignment horizontal="center" vertical="center" wrapText="1"/>
    </xf>
    <xf numFmtId="0" fontId="16" fillId="14" borderId="60" xfId="0" applyFont="1" applyFill="1" applyBorder="1" applyAlignment="1">
      <alignment horizontal="left" vertical="center" wrapText="1"/>
    </xf>
    <xf numFmtId="0" fontId="15" fillId="14" borderId="60" xfId="0" applyFont="1" applyFill="1" applyBorder="1" applyAlignment="1">
      <alignment horizontal="center" vertical="center" wrapText="1"/>
    </xf>
    <xf numFmtId="0" fontId="15" fillId="14" borderId="61" xfId="0" applyFont="1" applyFill="1" applyBorder="1" applyAlignment="1">
      <alignment horizontal="center" vertical="center" wrapText="1"/>
    </xf>
    <xf numFmtId="3" fontId="15" fillId="14" borderId="43" xfId="0" applyNumberFormat="1" applyFont="1" applyFill="1" applyBorder="1" applyAlignment="1">
      <alignment horizontal="center" vertical="center" wrapText="1"/>
    </xf>
    <xf numFmtId="3" fontId="15" fillId="12" borderId="56" xfId="0" applyNumberFormat="1" applyFont="1" applyFill="1" applyBorder="1" applyAlignment="1">
      <alignment horizontal="center" vertical="center" wrapText="1"/>
    </xf>
    <xf numFmtId="3" fontId="15" fillId="13" borderId="56" xfId="0" applyNumberFormat="1" applyFont="1" applyFill="1" applyBorder="1" applyAlignment="1">
      <alignment horizontal="center" vertical="center" wrapText="1"/>
    </xf>
    <xf numFmtId="0" fontId="15" fillId="14" borderId="56" xfId="0" applyFont="1" applyFill="1" applyBorder="1" applyAlignment="1">
      <alignment horizontal="center" vertical="center" wrapText="1"/>
    </xf>
    <xf numFmtId="0" fontId="0" fillId="0" borderId="62" xfId="0" applyBorder="1"/>
    <xf numFmtId="0" fontId="0" fillId="0" borderId="63" xfId="0" applyBorder="1"/>
    <xf numFmtId="179" fontId="0" fillId="0" borderId="0" xfId="2" applyNumberFormat="1" applyFont="1"/>
    <xf numFmtId="8" fontId="0" fillId="0" borderId="0" xfId="0" applyNumberFormat="1"/>
    <xf numFmtId="44" fontId="15" fillId="14" borderId="43" xfId="0" applyNumberFormat="1" applyFont="1" applyFill="1" applyBorder="1" applyAlignment="1">
      <alignment horizontal="center" vertical="center" wrapText="1"/>
    </xf>
    <xf numFmtId="10" fontId="0" fillId="0" borderId="0" xfId="4" applyNumberFormat="1" applyFont="1"/>
    <xf numFmtId="172" fontId="0" fillId="0" borderId="0" xfId="4" applyNumberFormat="1" applyFont="1"/>
    <xf numFmtId="164" fontId="0" fillId="0" borderId="0" xfId="1" applyFont="1"/>
    <xf numFmtId="3" fontId="0" fillId="0" borderId="0" xfId="0" applyNumberFormat="1"/>
    <xf numFmtId="173" fontId="15" fillId="14" borderId="43" xfId="0" applyNumberFormat="1" applyFont="1" applyFill="1" applyBorder="1" applyAlignment="1">
      <alignment horizontal="center" vertical="center" wrapText="1"/>
    </xf>
    <xf numFmtId="165" fontId="0" fillId="0" borderId="0" xfId="3" applyNumberFormat="1" applyFont="1" applyFill="1" applyBorder="1"/>
    <xf numFmtId="10" fontId="0" fillId="0" borderId="0" xfId="4" applyNumberFormat="1" applyFont="1" applyFill="1" applyBorder="1" applyAlignment="1">
      <alignment horizontal="right" vertical="center" wrapText="1"/>
    </xf>
    <xf numFmtId="6" fontId="18" fillId="15" borderId="44" xfId="0" applyNumberFormat="1" applyFont="1" applyFill="1" applyBorder="1" applyAlignment="1">
      <alignment horizontal="right" vertical="top" wrapText="1"/>
    </xf>
    <xf numFmtId="44" fontId="0" fillId="0" borderId="0" xfId="3" applyNumberFormat="1" applyFont="1" applyFill="1" applyBorder="1"/>
    <xf numFmtId="8" fontId="0" fillId="0" borderId="0" xfId="3" applyNumberFormat="1" applyFont="1" applyFill="1" applyBorder="1"/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9" fillId="0" borderId="12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2" fillId="0" borderId="12" xfId="0" applyFont="1" applyBorder="1"/>
    <xf numFmtId="0" fontId="0" fillId="0" borderId="12" xfId="0" applyFont="1" applyBorder="1"/>
    <xf numFmtId="0" fontId="4" fillId="0" borderId="66" xfId="0" applyFont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/>
    </xf>
    <xf numFmtId="173" fontId="5" fillId="3" borderId="13" xfId="2" applyNumberFormat="1" applyFont="1" applyFill="1" applyBorder="1" applyAlignment="1">
      <alignment vertical="center" wrapText="1"/>
    </xf>
    <xf numFmtId="173" fontId="5" fillId="3" borderId="13" xfId="2" applyNumberFormat="1" applyFont="1" applyFill="1" applyBorder="1" applyAlignment="1">
      <alignment horizontal="right" vertical="center" wrapText="1"/>
    </xf>
    <xf numFmtId="8" fontId="6" fillId="0" borderId="13" xfId="2" applyNumberFormat="1" applyFont="1" applyFill="1" applyBorder="1" applyAlignment="1">
      <alignment horizontal="right" vertical="center" wrapText="1"/>
    </xf>
    <xf numFmtId="8" fontId="5" fillId="3" borderId="13" xfId="2" applyNumberFormat="1" applyFont="1" applyFill="1" applyBorder="1" applyAlignment="1">
      <alignment horizontal="right" vertical="center" wrapText="1"/>
    </xf>
    <xf numFmtId="8" fontId="6" fillId="0" borderId="22" xfId="2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center" vertical="center" wrapText="1"/>
    </xf>
    <xf numFmtId="164" fontId="8" fillId="3" borderId="68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 vertical="center" wrapText="1"/>
    </xf>
    <xf numFmtId="165" fontId="6" fillId="0" borderId="40" xfId="2" applyFont="1" applyFill="1" applyBorder="1" applyAlignment="1">
      <alignment horizontal="right" vertical="center" wrapText="1"/>
    </xf>
    <xf numFmtId="173" fontId="10" fillId="0" borderId="13" xfId="0" applyNumberFormat="1" applyFont="1" applyBorder="1" applyAlignment="1">
      <alignment vertical="center"/>
    </xf>
    <xf numFmtId="165" fontId="10" fillId="0" borderId="69" xfId="0" applyNumberFormat="1" applyFont="1" applyFill="1" applyBorder="1" applyAlignment="1">
      <alignment vertical="center"/>
    </xf>
    <xf numFmtId="165" fontId="10" fillId="2" borderId="13" xfId="0" applyNumberFormat="1" applyFont="1" applyFill="1" applyBorder="1" applyAlignment="1">
      <alignment vertical="center"/>
    </xf>
    <xf numFmtId="165" fontId="5" fillId="8" borderId="13" xfId="2" applyFont="1" applyFill="1" applyBorder="1"/>
    <xf numFmtId="44" fontId="2" fillId="9" borderId="13" xfId="0" applyNumberFormat="1" applyFont="1" applyFill="1" applyBorder="1"/>
    <xf numFmtId="0" fontId="6" fillId="0" borderId="6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44" fontId="6" fillId="0" borderId="0" xfId="0" applyNumberFormat="1" applyFont="1" applyBorder="1" applyAlignment="1">
      <alignment vertical="center"/>
    </xf>
    <xf numFmtId="166" fontId="6" fillId="0" borderId="0" xfId="0" applyNumberFormat="1" applyFont="1" applyBorder="1" applyAlignment="1">
      <alignment vertical="center"/>
    </xf>
    <xf numFmtId="0" fontId="0" fillId="0" borderId="66" xfId="0" applyBorder="1"/>
    <xf numFmtId="0" fontId="0" fillId="0" borderId="64" xfId="0" applyBorder="1"/>
    <xf numFmtId="44" fontId="0" fillId="0" borderId="66" xfId="0" applyNumberFormat="1" applyBorder="1"/>
    <xf numFmtId="43" fontId="0" fillId="0" borderId="66" xfId="3" applyNumberFormat="1" applyFont="1" applyFill="1" applyBorder="1"/>
    <xf numFmtId="175" fontId="0" fillId="0" borderId="0" xfId="0" applyNumberFormat="1" applyBorder="1"/>
    <xf numFmtId="173" fontId="0" fillId="0" borderId="66" xfId="3" applyFont="1" applyFill="1" applyBorder="1"/>
    <xf numFmtId="0" fontId="5" fillId="0" borderId="64" xfId="0" applyFont="1" applyBorder="1" applyAlignment="1">
      <alignment vertical="center"/>
    </xf>
    <xf numFmtId="4" fontId="0" fillId="0" borderId="0" xfId="0" applyNumberFormat="1" applyBorder="1"/>
    <xf numFmtId="165" fontId="0" fillId="0" borderId="0" xfId="2" applyFont="1" applyBorder="1"/>
    <xf numFmtId="10" fontId="0" fillId="0" borderId="0" xfId="4" applyNumberFormat="1" applyFont="1" applyBorder="1" applyAlignment="1">
      <alignment horizontal="center" vertical="center"/>
    </xf>
    <xf numFmtId="173" fontId="0" fillId="0" borderId="0" xfId="0" applyNumberFormat="1" applyBorder="1"/>
    <xf numFmtId="0" fontId="11" fillId="0" borderId="0" xfId="0" applyFont="1" applyBorder="1" applyAlignment="1">
      <alignment horizontal="center" vertical="center" wrapText="1"/>
    </xf>
    <xf numFmtId="165" fontId="0" fillId="0" borderId="0" xfId="0" applyNumberFormat="1" applyBorder="1"/>
    <xf numFmtId="49" fontId="11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12" fillId="0" borderId="0" xfId="0" applyFont="1" applyBorder="1"/>
    <xf numFmtId="6" fontId="17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2" fillId="0" borderId="0" xfId="0" applyFont="1" applyBorder="1"/>
    <xf numFmtId="0" fontId="0" fillId="0" borderId="25" xfId="0" applyBorder="1"/>
    <xf numFmtId="0" fontId="0" fillId="0" borderId="26" xfId="0" applyBorder="1"/>
    <xf numFmtId="0" fontId="0" fillId="0" borderId="70" xfId="0" applyBorder="1"/>
    <xf numFmtId="165" fontId="1" fillId="0" borderId="0" xfId="2" applyFont="1" applyFill="1" applyBorder="1" applyAlignment="1">
      <alignment horizontal="center" vertical="center" wrapText="1"/>
    </xf>
    <xf numFmtId="6" fontId="0" fillId="0" borderId="0" xfId="0" applyNumberFormat="1"/>
    <xf numFmtId="6" fontId="10" fillId="0" borderId="0" xfId="0" applyNumberFormat="1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4" fontId="0" fillId="0" borderId="12" xfId="0" applyNumberFormat="1" applyBorder="1" applyAlignment="1">
      <alignment horizontal="center"/>
    </xf>
    <xf numFmtId="0" fontId="5" fillId="8" borderId="17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44" fontId="2" fillId="2" borderId="12" xfId="0" applyNumberFormat="1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0" fillId="7" borderId="17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0" fontId="2" fillId="0" borderId="12" xfId="4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1" fillId="0" borderId="0" xfId="2" applyFont="1" applyFill="1" applyBorder="1" applyAlignment="1">
      <alignment horizontal="center" vertical="center" wrapText="1"/>
    </xf>
    <xf numFmtId="165" fontId="1" fillId="0" borderId="12" xfId="2" applyFont="1" applyFill="1" applyBorder="1" applyAlignment="1">
      <alignment horizontal="center" vertical="center" wrapText="1"/>
    </xf>
    <xf numFmtId="10" fontId="2" fillId="0" borderId="12" xfId="4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4" fillId="11" borderId="47" xfId="0" applyFont="1" applyFill="1" applyBorder="1" applyAlignment="1">
      <alignment horizontal="left" vertical="center" wrapText="1"/>
    </xf>
    <xf numFmtId="0" fontId="14" fillId="11" borderId="48" xfId="0" applyFont="1" applyFill="1" applyBorder="1" applyAlignment="1">
      <alignment horizontal="left" vertical="center" wrapText="1"/>
    </xf>
    <xf numFmtId="0" fontId="14" fillId="11" borderId="49" xfId="0" applyFont="1" applyFill="1" applyBorder="1" applyAlignment="1">
      <alignment horizontal="left" vertical="center" wrapText="1"/>
    </xf>
    <xf numFmtId="0" fontId="15" fillId="10" borderId="50" xfId="0" applyFont="1" applyFill="1" applyBorder="1" applyAlignment="1">
      <alignment horizontal="left" vertical="center" wrapText="1"/>
    </xf>
    <xf numFmtId="0" fontId="15" fillId="10" borderId="42" xfId="0" applyFont="1" applyFill="1" applyBorder="1" applyAlignment="1">
      <alignment horizontal="left" vertical="center" wrapText="1"/>
    </xf>
    <xf numFmtId="0" fontId="15" fillId="10" borderId="51" xfId="0" applyFont="1" applyFill="1" applyBorder="1" applyAlignment="1">
      <alignment horizontal="left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4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5" fillId="10" borderId="52" xfId="0" applyFont="1" applyFill="1" applyBorder="1" applyAlignment="1">
      <alignment horizontal="center" vertical="center" wrapText="1"/>
    </xf>
    <xf numFmtId="0" fontId="15" fillId="10" borderId="57" xfId="0" applyFont="1" applyFill="1" applyBorder="1" applyAlignment="1">
      <alignment horizontal="center" vertical="center" wrapText="1"/>
    </xf>
    <xf numFmtId="0" fontId="15" fillId="10" borderId="58" xfId="0" applyFont="1" applyFill="1" applyBorder="1" applyAlignment="1">
      <alignment horizontal="center" vertical="center" wrapText="1"/>
    </xf>
    <xf numFmtId="0" fontId="15" fillId="10" borderId="44" xfId="0" applyFont="1" applyFill="1" applyBorder="1" applyAlignment="1">
      <alignment horizontal="center" vertical="center" wrapText="1"/>
    </xf>
    <xf numFmtId="0" fontId="15" fillId="10" borderId="46" xfId="0" applyFont="1" applyFill="1" applyBorder="1" applyAlignment="1">
      <alignment horizontal="center" vertical="center" wrapText="1"/>
    </xf>
    <xf numFmtId="0" fontId="15" fillId="10" borderId="59" xfId="0" applyFont="1" applyFill="1" applyBorder="1" applyAlignment="1">
      <alignment horizontal="center" vertical="center" wrapText="1"/>
    </xf>
    <xf numFmtId="0" fontId="15" fillId="10" borderId="54" xfId="0" applyFont="1" applyFill="1" applyBorder="1" applyAlignment="1">
      <alignment horizontal="center" vertical="center" wrapText="1"/>
    </xf>
    <xf numFmtId="0" fontId="15" fillId="10" borderId="45" xfId="0" applyFont="1" applyFill="1" applyBorder="1" applyAlignment="1">
      <alignment horizontal="center" vertical="center" wrapText="1"/>
    </xf>
  </cellXfs>
  <cellStyles count="13">
    <cellStyle name="Millares" xfId="1" builtinId="3"/>
    <cellStyle name="Millares 10 3" xfId="10"/>
    <cellStyle name="Moneda" xfId="2" builtinId="4"/>
    <cellStyle name="Moneda [0]" xfId="3" builtinId="7"/>
    <cellStyle name="Moneda [0] 2" xfId="12"/>
    <cellStyle name="Moneda 12" xfId="11"/>
    <cellStyle name="Moneda 27" xfId="5"/>
    <cellStyle name="Moneda 6 2" xfId="8"/>
    <cellStyle name="Normal" xfId="0" builtinId="0"/>
    <cellStyle name="Normal 2 2" xfId="6"/>
    <cellStyle name="Normal 34" xfId="9"/>
    <cellStyle name="Normal 6 2 3" xfId="7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RESUPUESTO%20BALANCE%20CAL%20V5%2009-09-2021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CVTU%202020/BALANCES%20PRESUPUESTALES/BALANCE%20CANTIDADES%20-%20CALIBRACI&#211;N%20-%20CVTU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LUCHO/PROYECTO%20NUEVO%20URABA%20N001/PRESUPUESTO%20uraba%202019/PRESUPUESTO%20VIAS%20TERCIARIAS%20PLACA%20HUELLA%20Y%20ASFAL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potecmedics.a.s/Library/Containers/com.microsoft.Excel/Data/Desktop/PROYECTO%202019/PRESUPUESTO%20uraba%202019/PRESUPUESTO%20VIAS%20TERCIARIAS%20PLACA%20HUELLA%20Y%20ASFALT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S/DIRECTOS/MUNICIPIO%20DE%20SANTA%20FE/PRESUPUESTO/PRESUPUESTO%20PAVIMENTO%20SANTA%20FE_Versi&#243;n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potecmedics.a.s/Library/Containers/com.microsoft.Excel/Data/Desktop/PROYECTO%202019/PRESUPUESTO%20uraba%202019/cantidades%20de%20obr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PRESUPUESTO%20BALANCE%20CAL%20v6%2028-10-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ANEXO%20APU%20CONCRETO%20CICLOP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CANTIDADES"/>
      <sheetName val="Ppto"/>
      <sheetName val="DEVOLUCION CHADO "/>
      <sheetName val="INCREMENTO DE ACERO "/>
      <sheetName val="A.I.U ADICION "/>
      <sheetName val="A.I.U (modificado)"/>
      <sheetName val="A.I.U"/>
      <sheetName val="P.A.G.A"/>
      <sheetName val="PManejo de transito"/>
      <sheetName val="PAGA"/>
      <sheetName val="PMT"/>
      <sheetName val="Caracterización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2.1"/>
      <sheetName val="2.2"/>
      <sheetName val="2.3"/>
      <sheetName val="2.4"/>
      <sheetName val="2.5"/>
      <sheetName val="2.6"/>
      <sheetName val="2.7"/>
      <sheetName val="3.1"/>
      <sheetName val="4.1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4">
          <cell r="D4">
            <v>3090</v>
          </cell>
        </row>
        <row r="5">
          <cell r="D5">
            <v>4950</v>
          </cell>
        </row>
        <row r="6">
          <cell r="D6">
            <v>31500</v>
          </cell>
        </row>
        <row r="7">
          <cell r="D7">
            <v>45250</v>
          </cell>
        </row>
        <row r="8">
          <cell r="D8">
            <v>55400</v>
          </cell>
        </row>
        <row r="9">
          <cell r="D9">
            <v>37500</v>
          </cell>
        </row>
        <row r="10">
          <cell r="D10">
            <v>56000</v>
          </cell>
        </row>
        <row r="11">
          <cell r="D11">
            <v>550.58823529411768</v>
          </cell>
        </row>
        <row r="15">
          <cell r="D15">
            <v>75</v>
          </cell>
        </row>
        <row r="16">
          <cell r="D16">
            <v>14500</v>
          </cell>
        </row>
        <row r="17">
          <cell r="D17">
            <v>390000</v>
          </cell>
        </row>
        <row r="19">
          <cell r="D19">
            <v>80907</v>
          </cell>
        </row>
        <row r="20">
          <cell r="D20">
            <v>227767</v>
          </cell>
        </row>
        <row r="23">
          <cell r="D23">
            <v>48000</v>
          </cell>
        </row>
        <row r="24">
          <cell r="D24">
            <v>520000</v>
          </cell>
        </row>
        <row r="25">
          <cell r="D25">
            <v>1.8</v>
          </cell>
        </row>
        <row r="26">
          <cell r="D26">
            <v>85000</v>
          </cell>
        </row>
        <row r="36">
          <cell r="D36">
            <v>15000</v>
          </cell>
        </row>
        <row r="45">
          <cell r="D45">
            <v>17900</v>
          </cell>
        </row>
        <row r="48">
          <cell r="D48">
            <v>13048</v>
          </cell>
        </row>
      </sheetData>
      <sheetData sheetId="36">
        <row r="5">
          <cell r="J5">
            <v>37</v>
          </cell>
          <cell r="K5">
            <v>3.11</v>
          </cell>
        </row>
        <row r="6">
          <cell r="J6">
            <v>87.2</v>
          </cell>
          <cell r="K6">
            <v>5</v>
          </cell>
        </row>
        <row r="7">
          <cell r="J7">
            <v>32.9</v>
          </cell>
          <cell r="K7">
            <v>1.8</v>
          </cell>
        </row>
        <row r="8">
          <cell r="J8">
            <v>29.15</v>
          </cell>
          <cell r="K8">
            <v>3.5</v>
          </cell>
        </row>
        <row r="9">
          <cell r="J9">
            <v>46.2</v>
          </cell>
          <cell r="K9">
            <v>5.3</v>
          </cell>
        </row>
        <row r="10">
          <cell r="J10">
            <v>50.63</v>
          </cell>
          <cell r="K10">
            <v>1.7</v>
          </cell>
        </row>
        <row r="11">
          <cell r="J11">
            <v>41.5</v>
          </cell>
          <cell r="K11">
            <v>2.35</v>
          </cell>
        </row>
        <row r="12">
          <cell r="J12">
            <v>110</v>
          </cell>
          <cell r="K12">
            <v>2.8</v>
          </cell>
        </row>
        <row r="13">
          <cell r="J13">
            <v>65.3</v>
          </cell>
          <cell r="K13">
            <v>3.53</v>
          </cell>
        </row>
      </sheetData>
      <sheetData sheetId="37">
        <row r="11">
          <cell r="D11">
            <v>7800</v>
          </cell>
        </row>
        <row r="12">
          <cell r="D12">
            <v>125000</v>
          </cell>
        </row>
        <row r="14">
          <cell r="D14">
            <v>3600</v>
          </cell>
        </row>
        <row r="16">
          <cell r="D16">
            <v>75000</v>
          </cell>
        </row>
        <row r="18">
          <cell r="D18">
            <v>1300</v>
          </cell>
        </row>
        <row r="19">
          <cell r="D19">
            <v>68000</v>
          </cell>
        </row>
        <row r="20">
          <cell r="D20">
            <v>120000</v>
          </cell>
        </row>
        <row r="24">
          <cell r="D24">
            <v>55000</v>
          </cell>
        </row>
        <row r="26">
          <cell r="D26">
            <v>6000000</v>
          </cell>
        </row>
        <row r="29">
          <cell r="D29">
            <v>55000</v>
          </cell>
        </row>
      </sheetData>
      <sheetData sheetId="38">
        <row r="8">
          <cell r="C8">
            <v>27604</v>
          </cell>
        </row>
        <row r="9">
          <cell r="C9">
            <v>41406</v>
          </cell>
        </row>
        <row r="11">
          <cell r="B11">
            <v>2898406</v>
          </cell>
        </row>
        <row r="12">
          <cell r="B12">
            <v>1656232</v>
          </cell>
        </row>
        <row r="13">
          <cell r="B13">
            <v>1739043.6</v>
          </cell>
        </row>
        <row r="16">
          <cell r="B16">
            <v>6624928</v>
          </cell>
        </row>
        <row r="26">
          <cell r="B26">
            <v>1107336</v>
          </cell>
        </row>
      </sheetData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CANTIDADES"/>
      <sheetName val="APU OE-3"/>
      <sheetName val="APU OE-4"/>
      <sheetName val="A.I.U (modificado)"/>
      <sheetName val="A.I.U"/>
      <sheetName val="P.A.G.A"/>
      <sheetName val="PManejo de transito"/>
      <sheetName val="Caracterización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">
          <cell r="D6">
            <v>31500</v>
          </cell>
        </row>
        <row r="7">
          <cell r="D7">
            <v>45250</v>
          </cell>
        </row>
        <row r="8">
          <cell r="D8">
            <v>55400</v>
          </cell>
        </row>
        <row r="11">
          <cell r="D11">
            <v>550.58823529411768</v>
          </cell>
        </row>
        <row r="15">
          <cell r="D15">
            <v>75</v>
          </cell>
        </row>
        <row r="20">
          <cell r="D20">
            <v>227767</v>
          </cell>
        </row>
        <row r="23">
          <cell r="D23">
            <v>48000</v>
          </cell>
        </row>
        <row r="24">
          <cell r="D24">
            <v>520000</v>
          </cell>
        </row>
        <row r="25">
          <cell r="D25">
            <v>1.8</v>
          </cell>
        </row>
        <row r="26">
          <cell r="D26">
            <v>85000</v>
          </cell>
        </row>
        <row r="36">
          <cell r="D36">
            <v>15000</v>
          </cell>
        </row>
        <row r="45">
          <cell r="D45">
            <v>17900</v>
          </cell>
        </row>
        <row r="48">
          <cell r="D48">
            <v>13048</v>
          </cell>
        </row>
      </sheetData>
      <sheetData sheetId="14" refreshError="1"/>
      <sheetData sheetId="15">
        <row r="18">
          <cell r="D18">
            <v>1300</v>
          </cell>
        </row>
        <row r="19">
          <cell r="D19">
            <v>68000</v>
          </cell>
        </row>
        <row r="24">
          <cell r="D24">
            <v>55000</v>
          </cell>
        </row>
        <row r="26">
          <cell r="D26">
            <v>6000000</v>
          </cell>
        </row>
        <row r="29">
          <cell r="D29">
            <v>55000</v>
          </cell>
        </row>
      </sheetData>
      <sheetData sheetId="16">
        <row r="8">
          <cell r="C8">
            <v>27604</v>
          </cell>
        </row>
        <row r="9">
          <cell r="C9">
            <v>41406</v>
          </cell>
        </row>
        <row r="11">
          <cell r="B11">
            <v>2898406</v>
          </cell>
        </row>
        <row r="12">
          <cell r="B12">
            <v>1656232</v>
          </cell>
        </row>
        <row r="13">
          <cell r="B13">
            <v>1739043.6</v>
          </cell>
        </row>
        <row r="16">
          <cell r="B16">
            <v>6624928</v>
          </cell>
        </row>
        <row r="26">
          <cell r="B26">
            <v>1107336</v>
          </cell>
        </row>
      </sheetData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resupuesto capitulos"/>
      <sheetName val="Pto.POR MUNICIPIO"/>
      <sheetName val="A.I.U"/>
      <sheetName val="APU CAPITULO 1"/>
      <sheetName val="APU CAPITULO 2"/>
      <sheetName val="APU CAPITULO 3"/>
      <sheetName val="APU CAPITULO 4"/>
      <sheetName val="P.A.G.A"/>
      <sheetName val="Rendimiento"/>
      <sheetName val="CUADRILLAS"/>
      <sheetName val="Factor Prestacionas para aiu"/>
      <sheetName val="MEMORIAS CURVAS"/>
      <sheetName val="4.6"/>
      <sheetName val="4.7"/>
      <sheetName val="4.8"/>
      <sheetName val="4.9"/>
      <sheetName val="4.10"/>
      <sheetName val="4.11"/>
      <sheetName val="4.13"/>
      <sheetName val="4.17"/>
      <sheetName val="4.19"/>
      <sheetName val="4.20"/>
      <sheetName val="4.21"/>
      <sheetName val="4.22"/>
      <sheetName val="4.23"/>
      <sheetName val="4.24"/>
      <sheetName val="4.25"/>
      <sheetName val="4.26"/>
      <sheetName val="4.27"/>
      <sheetName val="4.28"/>
      <sheetName val="4.29"/>
      <sheetName val="4.30"/>
      <sheetName val="4.32"/>
      <sheetName val="4.33"/>
      <sheetName val="4.34"/>
      <sheetName val="4.35"/>
      <sheetName val="4.36"/>
      <sheetName val="PManejo de transito"/>
      <sheetName val="APU PMT"/>
      <sheetName val="Caracterización"/>
      <sheetName val="Insumos"/>
      <sheetName val="Concretos y morteros"/>
      <sheetName val="Equipo y transporte"/>
      <sheetName val="Factor Multiplicador"/>
      <sheetName val="Interventoria"/>
      <sheetName val="Precios par"/>
      <sheetName val="APU "/>
      <sheetName val="APU GAVIÓN 30M3"/>
      <sheetName val="APU MURO PANTALLA"/>
      <sheetName val="APU Cajas y aletas CONCRETO"/>
      <sheetName val="APU Cajas y aletas ACE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C6">
            <v>26041</v>
          </cell>
        </row>
        <row r="8">
          <cell r="C8">
            <v>39062</v>
          </cell>
        </row>
      </sheetData>
      <sheetData sheetId="11" refreshError="1">
        <row r="4">
          <cell r="B4">
            <v>781242</v>
          </cell>
        </row>
        <row r="30">
          <cell r="C30">
            <v>0.59099999999999997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>
        <row r="4">
          <cell r="D4">
            <v>2890</v>
          </cell>
        </row>
        <row r="9">
          <cell r="D9">
            <v>55750</v>
          </cell>
        </row>
        <row r="11">
          <cell r="D11">
            <v>558664</v>
          </cell>
        </row>
        <row r="12">
          <cell r="D12">
            <v>1304</v>
          </cell>
        </row>
        <row r="31">
          <cell r="D31">
            <v>136255</v>
          </cell>
        </row>
        <row r="32">
          <cell r="D32">
            <v>136255</v>
          </cell>
        </row>
        <row r="33">
          <cell r="D33">
            <v>136255</v>
          </cell>
        </row>
        <row r="34">
          <cell r="D34">
            <v>136255</v>
          </cell>
        </row>
        <row r="35">
          <cell r="D35">
            <v>43237</v>
          </cell>
        </row>
        <row r="36">
          <cell r="D36">
            <v>136255</v>
          </cell>
        </row>
        <row r="37">
          <cell r="D37">
            <v>136255</v>
          </cell>
        </row>
        <row r="38">
          <cell r="D38">
            <v>136255</v>
          </cell>
        </row>
        <row r="49">
          <cell r="D49">
            <v>4810</v>
          </cell>
        </row>
        <row r="50">
          <cell r="D50">
            <v>75590</v>
          </cell>
        </row>
        <row r="51">
          <cell r="D51">
            <v>25150</v>
          </cell>
        </row>
      </sheetData>
      <sheetData sheetId="42" refreshError="1">
        <row r="12">
          <cell r="B12">
            <v>27.8</v>
          </cell>
        </row>
        <row r="15">
          <cell r="B15">
            <v>3.9</v>
          </cell>
        </row>
        <row r="76">
          <cell r="G76">
            <v>391103</v>
          </cell>
        </row>
        <row r="213">
          <cell r="G213">
            <v>386486</v>
          </cell>
        </row>
        <row r="257">
          <cell r="G257">
            <v>369216</v>
          </cell>
        </row>
        <row r="302">
          <cell r="G302">
            <v>328864</v>
          </cell>
        </row>
        <row r="318">
          <cell r="B318">
            <v>82.6</v>
          </cell>
        </row>
        <row r="320">
          <cell r="B320" t="str">
            <v>N/A</v>
          </cell>
        </row>
        <row r="321">
          <cell r="B321">
            <v>4.3</v>
          </cell>
        </row>
        <row r="392">
          <cell r="G392">
            <v>468993</v>
          </cell>
        </row>
        <row r="505">
          <cell r="G505">
            <v>486529</v>
          </cell>
        </row>
        <row r="542">
          <cell r="G542">
            <v>476405</v>
          </cell>
        </row>
        <row r="580">
          <cell r="G580">
            <v>435751</v>
          </cell>
        </row>
        <row r="596">
          <cell r="B596">
            <v>35</v>
          </cell>
        </row>
        <row r="599">
          <cell r="B599">
            <v>4.7</v>
          </cell>
        </row>
        <row r="633">
          <cell r="G633">
            <v>401337</v>
          </cell>
        </row>
        <row r="745">
          <cell r="G745">
            <v>404730</v>
          </cell>
        </row>
        <row r="782">
          <cell r="G782">
            <v>383299</v>
          </cell>
        </row>
        <row r="820">
          <cell r="G820">
            <v>344508</v>
          </cell>
        </row>
        <row r="838">
          <cell r="B838">
            <v>8.6</v>
          </cell>
        </row>
        <row r="841">
          <cell r="B841">
            <v>4</v>
          </cell>
        </row>
        <row r="875">
          <cell r="G875">
            <v>363813</v>
          </cell>
        </row>
        <row r="987">
          <cell r="G987">
            <v>356534</v>
          </cell>
        </row>
        <row r="1024">
          <cell r="G1024">
            <v>331661</v>
          </cell>
        </row>
        <row r="1062">
          <cell r="G1062">
            <v>293902</v>
          </cell>
        </row>
        <row r="1079">
          <cell r="B1079">
            <v>28.8</v>
          </cell>
        </row>
        <row r="1082">
          <cell r="B1082">
            <v>4.5</v>
          </cell>
        </row>
        <row r="1116">
          <cell r="G1116">
            <v>392524</v>
          </cell>
        </row>
        <row r="1229">
          <cell r="G1229">
            <v>393411</v>
          </cell>
        </row>
        <row r="1266">
          <cell r="G1266">
            <v>371172</v>
          </cell>
        </row>
        <row r="1304">
          <cell r="G1304">
            <v>332623</v>
          </cell>
        </row>
        <row r="1322">
          <cell r="B1322">
            <v>23</v>
          </cell>
        </row>
        <row r="1324">
          <cell r="B1324" t="str">
            <v>N/A</v>
          </cell>
        </row>
        <row r="1325">
          <cell r="B1325">
            <v>3.6</v>
          </cell>
        </row>
        <row r="1359">
          <cell r="G1359">
            <v>384280</v>
          </cell>
        </row>
        <row r="1471">
          <cell r="G1471">
            <v>382823</v>
          </cell>
        </row>
        <row r="1508">
          <cell r="G1508">
            <v>359827</v>
          </cell>
        </row>
        <row r="1546">
          <cell r="G1546">
            <v>321505</v>
          </cell>
        </row>
        <row r="1564">
          <cell r="B1564">
            <v>50.5</v>
          </cell>
        </row>
        <row r="1566">
          <cell r="B1566" t="str">
            <v>N/A</v>
          </cell>
        </row>
        <row r="1567">
          <cell r="B1567">
            <v>4</v>
          </cell>
        </row>
        <row r="1601">
          <cell r="G1601">
            <v>423368</v>
          </cell>
        </row>
        <row r="1713">
          <cell r="G1713">
            <v>433027</v>
          </cell>
        </row>
        <row r="1750">
          <cell r="G1750">
            <v>413617</v>
          </cell>
        </row>
        <row r="1788">
          <cell r="G1788">
            <v>374219</v>
          </cell>
        </row>
        <row r="1806">
          <cell r="B1806">
            <v>132.4</v>
          </cell>
        </row>
        <row r="1809">
          <cell r="B1809">
            <v>3.7</v>
          </cell>
        </row>
        <row r="1843">
          <cell r="G1843">
            <v>539777</v>
          </cell>
        </row>
        <row r="1955">
          <cell r="G1955">
            <v>582543</v>
          </cell>
        </row>
        <row r="1992">
          <cell r="G1992">
            <v>573813</v>
          </cell>
        </row>
        <row r="2030">
          <cell r="G2030">
            <v>531212</v>
          </cell>
        </row>
        <row r="2048">
          <cell r="B2048">
            <v>63.7</v>
          </cell>
        </row>
        <row r="2051">
          <cell r="B2051">
            <v>4</v>
          </cell>
        </row>
        <row r="2085">
          <cell r="G2085">
            <v>442130</v>
          </cell>
        </row>
        <row r="2197">
          <cell r="G2197">
            <v>457125</v>
          </cell>
        </row>
        <row r="2234">
          <cell r="G2234">
            <v>439436</v>
          </cell>
        </row>
        <row r="2272">
          <cell r="G2272">
            <v>399899</v>
          </cell>
        </row>
      </sheetData>
      <sheetData sheetId="43" refreshError="1">
        <row r="4">
          <cell r="D4">
            <v>185000</v>
          </cell>
        </row>
        <row r="20">
          <cell r="D20">
            <v>204047</v>
          </cell>
        </row>
        <row r="21">
          <cell r="D21">
            <v>13002</v>
          </cell>
        </row>
        <row r="22">
          <cell r="D22">
            <v>117382</v>
          </cell>
        </row>
        <row r="23">
          <cell r="D23">
            <v>127879</v>
          </cell>
        </row>
        <row r="24">
          <cell r="D24">
            <v>75955</v>
          </cell>
        </row>
        <row r="26">
          <cell r="D26">
            <v>148957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I.U"/>
      <sheetName val="CUADRILLAS"/>
      <sheetName val="Equipo y transporte"/>
      <sheetName val="Factor Prestacionas para aiu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 OBRA"/>
      <sheetName val="CRONOGRAMA FINANCIERO"/>
      <sheetName val="PPTO OBRA AUXILIAR"/>
      <sheetName val="PPTO CAPITULOS"/>
      <sheetName val="APUs"/>
      <sheetName val="PMA"/>
      <sheetName val="FACTOR PRESTACIONAL"/>
      <sheetName val="AIU"/>
      <sheetName val="PMT"/>
      <sheetName val="INTERVENTORIA"/>
      <sheetName val="F.M."/>
      <sheetName val="Concretos"/>
      <sheetName val="MATERIALES"/>
      <sheetName val="CUADRILLAS"/>
      <sheetName val="TRANSPORTE"/>
      <sheetName val="EQUIPOS"/>
      <sheetName val="DATOS ENT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 t="str">
            <v>kg</v>
          </cell>
          <cell r="C6" t="str">
            <v xml:space="preserve">Acero A-36 para estructura metálica
</v>
          </cell>
          <cell r="D6">
            <v>3019.3172102034223</v>
          </cell>
        </row>
        <row r="7">
          <cell r="B7" t="str">
            <v>kg</v>
          </cell>
          <cell r="C7" t="str">
            <v>Acero A-37</v>
          </cell>
          <cell r="D7">
            <v>2920.6672909267027</v>
          </cell>
        </row>
        <row r="8">
          <cell r="B8" t="str">
            <v>kg</v>
          </cell>
          <cell r="C8" t="str">
            <v>Acero A-40</v>
          </cell>
          <cell r="D8">
            <v>3048.7022925411684</v>
          </cell>
        </row>
        <row r="9">
          <cell r="B9" t="str">
            <v>kg</v>
          </cell>
          <cell r="C9" t="str">
            <v>Acero PDR-60</v>
          </cell>
          <cell r="D9">
            <v>2955</v>
          </cell>
        </row>
        <row r="10">
          <cell r="B10" t="str">
            <v>kg</v>
          </cell>
          <cell r="C10" t="str">
            <v>Acero suministrado y figurado PDR 60</v>
          </cell>
          <cell r="D10">
            <v>2520.4004907975459</v>
          </cell>
        </row>
        <row r="11">
          <cell r="B11" t="str">
            <v>kg</v>
          </cell>
          <cell r="C11" t="str">
            <v>Aditivo Acelerante de Fraguado</v>
          </cell>
          <cell r="D11">
            <v>11676.897093961898</v>
          </cell>
        </row>
        <row r="12">
          <cell r="B12" t="str">
            <v>kg</v>
          </cell>
          <cell r="C12" t="str">
            <v>Aditivo reductor de agua de alto rango</v>
          </cell>
          <cell r="D12">
            <v>6080</v>
          </cell>
        </row>
        <row r="13">
          <cell r="B13" t="str">
            <v>kg</v>
          </cell>
          <cell r="C13" t="str">
            <v>Aditivo curador</v>
          </cell>
          <cell r="D13">
            <v>7370</v>
          </cell>
        </row>
        <row r="14">
          <cell r="B14" t="str">
            <v>u</v>
          </cell>
          <cell r="C14" t="str">
            <v>Adoquín color 10X20X6</v>
          </cell>
          <cell r="D14">
            <v>896.24501130125907</v>
          </cell>
        </row>
        <row r="15">
          <cell r="B15" t="str">
            <v>m2</v>
          </cell>
          <cell r="C15" t="str">
            <v>Adoquín e=8cm</v>
          </cell>
          <cell r="D15">
            <v>46333.978043267671</v>
          </cell>
        </row>
        <row r="16">
          <cell r="B16" t="str">
            <v>u</v>
          </cell>
          <cell r="C16" t="str">
            <v>Adoquín grama 10X20X6</v>
          </cell>
          <cell r="D16">
            <v>1028.4778818211171</v>
          </cell>
        </row>
        <row r="17">
          <cell r="B17" t="str">
            <v>m2</v>
          </cell>
          <cell r="C17" t="str">
            <v>Adoquín Gris E=10 Cm</v>
          </cell>
          <cell r="D17">
            <v>44812.250565062961</v>
          </cell>
        </row>
        <row r="18">
          <cell r="B18" t="str">
            <v>lt</v>
          </cell>
          <cell r="C18" t="str">
            <v>Aglomerante Estabilizador</v>
          </cell>
          <cell r="D18">
            <v>13709.715111398125</v>
          </cell>
        </row>
        <row r="19">
          <cell r="B19" t="str">
            <v>m3</v>
          </cell>
          <cell r="C19" t="str">
            <v>Agregado para concreto hidráulico</v>
          </cell>
          <cell r="D19">
            <v>59500</v>
          </cell>
        </row>
        <row r="20">
          <cell r="B20" t="str">
            <v>m3</v>
          </cell>
          <cell r="C20" t="str">
            <v xml:space="preserve">Agregado para tratamiento superf. Doble
</v>
          </cell>
          <cell r="D20">
            <v>60250.417208911844</v>
          </cell>
        </row>
        <row r="21">
          <cell r="B21" t="str">
            <v>m3</v>
          </cell>
          <cell r="C21" t="str">
            <v>Agregado para tratamiento superf. Simple</v>
          </cell>
          <cell r="D21">
            <v>45850.862994468829</v>
          </cell>
        </row>
        <row r="22">
          <cell r="B22" t="str">
            <v>m3</v>
          </cell>
          <cell r="C22" t="str">
            <v xml:space="preserve">Agregado para tratamiento superficial doble (primer riego)
</v>
          </cell>
          <cell r="D22">
            <v>46582.701775912166</v>
          </cell>
        </row>
        <row r="23">
          <cell r="B23" t="str">
            <v>m3</v>
          </cell>
          <cell r="C23" t="str">
            <v xml:space="preserve">Agregado para tratamiento superficial doble (segundo riego)
</v>
          </cell>
          <cell r="D23">
            <v>46582.701775912166</v>
          </cell>
        </row>
        <row r="24">
          <cell r="B24" t="str">
            <v>m3</v>
          </cell>
          <cell r="C24" t="str">
            <v>Agregado petreo para mezclas asfálticas</v>
          </cell>
          <cell r="D24">
            <v>54090.411903777844</v>
          </cell>
        </row>
        <row r="25">
          <cell r="B25" t="str">
            <v>m3</v>
          </cell>
          <cell r="C25" t="str">
            <v>Agregado Petreo para Triturar (Crudo)</v>
          </cell>
          <cell r="D25">
            <v>23166.464288020663</v>
          </cell>
        </row>
        <row r="26">
          <cell r="B26" t="str">
            <v>m3</v>
          </cell>
          <cell r="C26" t="str">
            <v>Agregado Petreo para TSS</v>
          </cell>
          <cell r="D26">
            <v>49828.791747413627</v>
          </cell>
        </row>
        <row r="27">
          <cell r="B27" t="str">
            <v>m3</v>
          </cell>
          <cell r="C27" t="str">
            <v>Agregado tipo LA 10 (lechadas)</v>
          </cell>
          <cell r="D27">
            <v>48485.913529402642</v>
          </cell>
        </row>
        <row r="28">
          <cell r="B28" t="str">
            <v>m3</v>
          </cell>
          <cell r="C28" t="str">
            <v>Agregado tipo LA 13 (lechadas)</v>
          </cell>
          <cell r="D28">
            <v>48485.913529402642</v>
          </cell>
        </row>
        <row r="29">
          <cell r="B29" t="str">
            <v>m3</v>
          </cell>
          <cell r="C29" t="str">
            <v>Agregado tipo LA 4 (lechadas)</v>
          </cell>
          <cell r="D29">
            <v>48485.913529402642</v>
          </cell>
        </row>
        <row r="30">
          <cell r="B30" t="str">
            <v>m3</v>
          </cell>
          <cell r="C30" t="str">
            <v>Agregado tipo LA 5 (lechadas)</v>
          </cell>
          <cell r="D30">
            <v>48485.913529402642</v>
          </cell>
        </row>
        <row r="31">
          <cell r="B31" t="str">
            <v>m3</v>
          </cell>
          <cell r="C31" t="str">
            <v xml:space="preserve">Agregados seleccionados (tamaño máximo 1´´) (bandas sonoras reduce velocidad)
</v>
          </cell>
          <cell r="D31">
            <v>58949.969895382623</v>
          </cell>
        </row>
        <row r="32">
          <cell r="B32" t="str">
            <v>lt</v>
          </cell>
          <cell r="C32" t="str">
            <v>Agua</v>
          </cell>
          <cell r="D32">
            <v>47.226025185663538</v>
          </cell>
        </row>
        <row r="33">
          <cell r="B33" t="str">
            <v>m</v>
          </cell>
          <cell r="C33" t="str">
            <v>Alambre de púa calibre 12 (350 m)</v>
          </cell>
          <cell r="D33">
            <v>470.16131740393917</v>
          </cell>
        </row>
        <row r="34">
          <cell r="B34" t="str">
            <v>kg</v>
          </cell>
          <cell r="C34" t="str">
            <v>Alambre Galvanizado Aleación Zn-5A1-Mm</v>
          </cell>
          <cell r="D34">
            <v>5469.7916997093953</v>
          </cell>
        </row>
        <row r="35">
          <cell r="B35" t="str">
            <v>kg</v>
          </cell>
          <cell r="C35" t="str">
            <v>Alambre Galvanizado Aleación Zn-5A1-Mm Y Pvc</v>
          </cell>
          <cell r="D35">
            <v>4142.4885198579259</v>
          </cell>
        </row>
        <row r="36">
          <cell r="B36" t="str">
            <v>kg</v>
          </cell>
          <cell r="C36" t="str">
            <v>Alambre galvanizado No. 12</v>
          </cell>
          <cell r="D36">
            <v>5059.9826188246689</v>
          </cell>
        </row>
        <row r="37">
          <cell r="B37" t="str">
            <v>kg</v>
          </cell>
          <cell r="C37" t="str">
            <v>Alambre Galvanizado Zinc Y Pvc</v>
          </cell>
          <cell r="D37">
            <v>4722.6025185663539</v>
          </cell>
        </row>
        <row r="38">
          <cell r="B38" t="str">
            <v>kg</v>
          </cell>
          <cell r="C38" t="str">
            <v>Alambre Negro Para Amarre</v>
          </cell>
          <cell r="D38">
            <v>3799.0713593800447</v>
          </cell>
        </row>
        <row r="39">
          <cell r="B39" t="str">
            <v>kg</v>
          </cell>
          <cell r="C39" t="str">
            <v>Alambre negro para amarre calibre 18</v>
          </cell>
          <cell r="D39">
            <v>3799.0713593800447</v>
          </cell>
        </row>
        <row r="40">
          <cell r="B40" t="str">
            <v>u</v>
          </cell>
          <cell r="C40" t="str">
            <v xml:space="preserve">Almohadillas de neopreno dureza 60 (35cm*45cm*5cm con 2 laminas de 3mm)
</v>
          </cell>
          <cell r="D40">
            <v>483380.13022731669</v>
          </cell>
        </row>
        <row r="41">
          <cell r="B41" t="str">
            <v>u</v>
          </cell>
          <cell r="C41" t="str">
            <v>Amortiguadores (Para Defensas Metálicas), Incluye Tornillos</v>
          </cell>
          <cell r="D41">
            <v>28324.070971908292</v>
          </cell>
        </row>
        <row r="42">
          <cell r="B42" t="str">
            <v>u</v>
          </cell>
          <cell r="C42" t="str">
            <v>Anclaje para fijación del manto</v>
          </cell>
          <cell r="D42">
            <v>948.42018510061769</v>
          </cell>
        </row>
        <row r="43">
          <cell r="B43" t="str">
            <v>u</v>
          </cell>
          <cell r="C43" t="str">
            <v>Anclajes o Cuñas para el tensionamiento</v>
          </cell>
          <cell r="D43">
            <v>14846.812851146267</v>
          </cell>
        </row>
        <row r="44">
          <cell r="B44" t="str">
            <v>kg</v>
          </cell>
          <cell r="C44" t="str">
            <v>Anfo</v>
          </cell>
          <cell r="D44">
            <v>5362.7775266386825</v>
          </cell>
        </row>
        <row r="45">
          <cell r="B45" t="str">
            <v>m</v>
          </cell>
          <cell r="C45" t="str">
            <v xml:space="preserve">Angulo de 1-1/2´´ x 1/4´´ (cerramiento en malla)
</v>
          </cell>
          <cell r="D45">
            <v>9834.5573781078456</v>
          </cell>
        </row>
        <row r="46">
          <cell r="B46" t="str">
            <v>kg</v>
          </cell>
          <cell r="C46" t="str">
            <v>Antisol blanco (presentación 20 kg)</v>
          </cell>
          <cell r="D46">
            <v>5593.6603164352591</v>
          </cell>
        </row>
        <row r="47">
          <cell r="B47" t="str">
            <v>u</v>
          </cell>
          <cell r="C47" t="str">
            <v>Árbol de 0.6 m (Protector)</v>
          </cell>
          <cell r="D47">
            <v>582.67506508885253</v>
          </cell>
        </row>
        <row r="48">
          <cell r="B48" t="str">
            <v>u</v>
          </cell>
          <cell r="C48" t="str">
            <v>Árbol de 1.2 m (Paisajístico)</v>
          </cell>
          <cell r="D48">
            <v>16823.496642331986</v>
          </cell>
        </row>
        <row r="49">
          <cell r="B49" t="str">
            <v>m3</v>
          </cell>
          <cell r="C49" t="str">
            <v>Arena de sello (fina)</v>
          </cell>
          <cell r="D49">
            <v>32951.598588259112</v>
          </cell>
        </row>
        <row r="50">
          <cell r="B50" t="str">
            <v>m3</v>
          </cell>
          <cell r="C50" t="str">
            <v>Arena de soporte (media)</v>
          </cell>
          <cell r="D50">
            <v>43465.979980626398</v>
          </cell>
        </row>
        <row r="51">
          <cell r="B51" t="str">
            <v>m3</v>
          </cell>
          <cell r="C51" t="str">
            <v>Arena de Trituración</v>
          </cell>
          <cell r="D51">
            <v>49829.753374233122</v>
          </cell>
        </row>
        <row r="52">
          <cell r="B52" t="str">
            <v>m3</v>
          </cell>
          <cell r="C52" t="str">
            <v>Arena de trituración (sellos de arena-afalto)</v>
          </cell>
          <cell r="D52">
            <v>54533.81530513399</v>
          </cell>
        </row>
        <row r="53">
          <cell r="B53" t="str">
            <v>m3</v>
          </cell>
          <cell r="C53" t="str">
            <v>Arena lavada</v>
          </cell>
          <cell r="D53">
            <v>52203.505973522799</v>
          </cell>
        </row>
        <row r="54">
          <cell r="B54" t="str">
            <v>m</v>
          </cell>
          <cell r="C54" t="str">
            <v>Armadura de Acero</v>
          </cell>
          <cell r="D54">
            <v>3661.5911527284466</v>
          </cell>
        </row>
        <row r="55">
          <cell r="B55" t="str">
            <v>kg</v>
          </cell>
          <cell r="C55" t="str">
            <v>Asfalto AP 190 (BREA)</v>
          </cell>
          <cell r="D55">
            <v>2455.4034872457214</v>
          </cell>
        </row>
        <row r="56">
          <cell r="B56" t="str">
            <v>lt</v>
          </cell>
          <cell r="C56" t="str">
            <v>Asfalto liquido</v>
          </cell>
          <cell r="D56">
            <v>2684.5371649983849</v>
          </cell>
        </row>
        <row r="57">
          <cell r="B57" t="str">
            <v>gal</v>
          </cell>
          <cell r="C57" t="str">
            <v>Asfalto liquido RC 250</v>
          </cell>
          <cell r="D57">
            <v>9526.0140135615111</v>
          </cell>
        </row>
        <row r="58">
          <cell r="B58" t="str">
            <v>kg</v>
          </cell>
          <cell r="C58" t="str">
            <v>Barras de transferencia de carga (1'')</v>
          </cell>
          <cell r="D58">
            <v>2971.5351297617735</v>
          </cell>
        </row>
        <row r="59">
          <cell r="B59" t="str">
            <v>kg</v>
          </cell>
          <cell r="C59" t="str">
            <v>Barras de unión de 1/2´´</v>
          </cell>
          <cell r="D59">
            <v>2735.9610590894408</v>
          </cell>
        </row>
        <row r="60">
          <cell r="B60" t="str">
            <v>m3</v>
          </cell>
          <cell r="C60" t="str">
            <v xml:space="preserve">Base Granular reciclada en obra
</v>
          </cell>
          <cell r="D60">
            <v>22110.175524701321</v>
          </cell>
        </row>
        <row r="61">
          <cell r="B61" t="str">
            <v>kg</v>
          </cell>
          <cell r="C61" t="str">
            <v>Bentonita</v>
          </cell>
          <cell r="D61">
            <v>5730.3320212390481</v>
          </cell>
        </row>
        <row r="62">
          <cell r="B62" t="str">
            <v>m2</v>
          </cell>
          <cell r="C62" t="str">
            <v>Biomanto</v>
          </cell>
          <cell r="D62">
            <v>65300.034103310412</v>
          </cell>
        </row>
        <row r="63">
          <cell r="B63" t="str">
            <v>m2</v>
          </cell>
          <cell r="C63" t="str">
            <v>Biomanto Temporal  300 Gr/M2</v>
          </cell>
          <cell r="D63">
            <v>4495.9175976751694</v>
          </cell>
        </row>
        <row r="64">
          <cell r="B64" t="str">
            <v>m3</v>
          </cell>
          <cell r="C64" t="str">
            <v>Bolsacreto de 1m3</v>
          </cell>
          <cell r="D64">
            <v>22692.629835324507</v>
          </cell>
        </row>
        <row r="65">
          <cell r="B65" t="str">
            <v>u</v>
          </cell>
          <cell r="C65" t="str">
            <v>Bordillo Prefabricado En Concreto Ref.A85 Ntc-4109, 0,20 X 0,45 X 0.80 M</v>
          </cell>
          <cell r="D65">
            <v>35930.410029706203</v>
          </cell>
        </row>
        <row r="66">
          <cell r="B66" t="str">
            <v>u</v>
          </cell>
          <cell r="C66" t="str">
            <v>Bordillo Prefabricado En Concreto Ref.A85 Ntc-4109, 0,20 X 0,45 X 0.80 M</v>
          </cell>
          <cell r="D66">
            <v>27945.874467549238</v>
          </cell>
        </row>
        <row r="67">
          <cell r="B67" t="str">
            <v>u</v>
          </cell>
          <cell r="C67" t="str">
            <v>Botella de gas propano (40 lb) (5% de oxígeno)</v>
          </cell>
          <cell r="D67">
            <v>64253.630933161112</v>
          </cell>
        </row>
        <row r="68">
          <cell r="B68" t="str">
            <v>u</v>
          </cell>
          <cell r="C68" t="str">
            <v>Botella de oxígeno (1800 lb)</v>
          </cell>
          <cell r="D68">
            <v>80760.176202776856</v>
          </cell>
        </row>
        <row r="69">
          <cell r="B69" t="str">
            <v>m</v>
          </cell>
          <cell r="C69" t="str">
            <v>Cable de 1/2´´ (para anclajes)</v>
          </cell>
          <cell r="D69">
            <v>9523.9150791088141</v>
          </cell>
        </row>
        <row r="70">
          <cell r="B70" t="str">
            <v>kg</v>
          </cell>
          <cell r="C70" t="str">
            <v>Cal</v>
          </cell>
          <cell r="D70">
            <v>849.01898611559568</v>
          </cell>
        </row>
        <row r="71">
          <cell r="B71" t="str">
            <v>kg</v>
          </cell>
          <cell r="C71" t="str">
            <v>Camisa metálica en acero A-37</v>
          </cell>
          <cell r="D71">
            <v>8654.21283795616</v>
          </cell>
        </row>
        <row r="72">
          <cell r="B72" t="str">
            <v>m</v>
          </cell>
          <cell r="C72" t="str">
            <v>Camisas y Formaleta en Concreto</v>
          </cell>
          <cell r="D72">
            <v>32339.857313529217</v>
          </cell>
        </row>
        <row r="73">
          <cell r="B73" t="str">
            <v>u</v>
          </cell>
          <cell r="C73" t="str">
            <v>Captafaro, Incluye Tornillos</v>
          </cell>
          <cell r="D73">
            <v>9179.6898288666453</v>
          </cell>
        </row>
        <row r="74">
          <cell r="B74" t="str">
            <v>u</v>
          </cell>
          <cell r="C74" t="str">
            <v>Celda especial de carga</v>
          </cell>
          <cell r="D74">
            <v>21195713.336551499</v>
          </cell>
        </row>
        <row r="75">
          <cell r="B75" t="str">
            <v>kg</v>
          </cell>
          <cell r="C75" t="str">
            <v>Cemento Asfaltico 40-50</v>
          </cell>
          <cell r="D75">
            <v>1571.0524378430737</v>
          </cell>
        </row>
        <row r="76">
          <cell r="B76" t="str">
            <v>kg</v>
          </cell>
          <cell r="C76" t="str">
            <v>Cemento Asfaltico 60-70</v>
          </cell>
          <cell r="D76">
            <v>1500.7381336777523</v>
          </cell>
        </row>
        <row r="77">
          <cell r="B77" t="str">
            <v>kg</v>
          </cell>
          <cell r="C77" t="str">
            <v>Cemento Asfaltico 80-100</v>
          </cell>
          <cell r="D77">
            <v>1500.7381336777523</v>
          </cell>
        </row>
        <row r="78">
          <cell r="B78" t="str">
            <v>kg</v>
          </cell>
          <cell r="C78" t="str">
            <v>Cemento Asfaltico con grano de Caucho Reciclado</v>
          </cell>
          <cell r="D78">
            <v>2098.0948789150789</v>
          </cell>
        </row>
        <row r="79">
          <cell r="B79" t="str">
            <v>kg</v>
          </cell>
          <cell r="C79" t="str">
            <v xml:space="preserve">Cemento Asfáltico </v>
          </cell>
          <cell r="D79">
            <v>1536.1051792056826</v>
          </cell>
        </row>
        <row r="80">
          <cell r="B80" t="str">
            <v>kg</v>
          </cell>
          <cell r="C80" t="str">
            <v>Cemento Asfáltico Modificado Con Grano De Caucho Reciclado Tipo I</v>
          </cell>
          <cell r="D80">
            <v>2203.8811753309651</v>
          </cell>
        </row>
        <row r="81">
          <cell r="B81" t="str">
            <v>kg</v>
          </cell>
          <cell r="C81" t="str">
            <v>Cemento Asfáltico Modificado Con Grano De Caucho Reciclado Tipo Il</v>
          </cell>
          <cell r="D81">
            <v>2203.8811753309651</v>
          </cell>
        </row>
        <row r="82">
          <cell r="B82" t="str">
            <v>kg</v>
          </cell>
          <cell r="C82" t="str">
            <v>Cemento Asfáltico Modificado Con Grano De Caucho Reciclado Tipo lll</v>
          </cell>
          <cell r="D82">
            <v>2203.8811753309651</v>
          </cell>
        </row>
        <row r="83">
          <cell r="B83" t="str">
            <v>kg</v>
          </cell>
          <cell r="C83" t="str">
            <v xml:space="preserve">Cemento asfaltico modificado con polímeros tipo I
</v>
          </cell>
          <cell r="D83">
            <v>2232.2167904423632</v>
          </cell>
        </row>
        <row r="84">
          <cell r="B84" t="str">
            <v>kg</v>
          </cell>
          <cell r="C84" t="str">
            <v xml:space="preserve">Cemento asfaltico modificado con polímeros tipo II
</v>
          </cell>
          <cell r="D84">
            <v>2232.2167904423632</v>
          </cell>
        </row>
        <row r="85">
          <cell r="B85" t="str">
            <v>kg</v>
          </cell>
          <cell r="C85" t="str">
            <v xml:space="preserve">Cemento asfaltico modificado con polímeros tipo III
</v>
          </cell>
          <cell r="D85">
            <v>2182.8918308040033</v>
          </cell>
        </row>
        <row r="86">
          <cell r="B86" t="str">
            <v>kg</v>
          </cell>
          <cell r="C86" t="str">
            <v xml:space="preserve">Cemento asfaltico modificado con polímeros tipo IV
</v>
          </cell>
          <cell r="D86">
            <v>2253.2061349693245</v>
          </cell>
        </row>
        <row r="87">
          <cell r="B87" t="str">
            <v>kg</v>
          </cell>
          <cell r="C87" t="str">
            <v>Cemento Asfaltico Modificado Con Polímeros Tipo V</v>
          </cell>
          <cell r="D87">
            <v>2182.8918308040033</v>
          </cell>
        </row>
        <row r="88">
          <cell r="B88" t="str">
            <v>kg</v>
          </cell>
          <cell r="C88" t="str">
            <v xml:space="preserve">Cemento asfaltico modificado con polímeros tipo V
</v>
          </cell>
          <cell r="D88">
            <v>2182.8918308040033</v>
          </cell>
        </row>
        <row r="89">
          <cell r="B89" t="str">
            <v>kg</v>
          </cell>
          <cell r="C89" t="str">
            <v>Cemento gris estructural</v>
          </cell>
          <cell r="D89">
            <v>555</v>
          </cell>
        </row>
        <row r="90">
          <cell r="B90" t="str">
            <v>kg</v>
          </cell>
          <cell r="C90" t="str">
            <v xml:space="preserve">Cemento gris
</v>
          </cell>
          <cell r="D90">
            <v>508.99160477881816</v>
          </cell>
        </row>
        <row r="91">
          <cell r="B91" t="str">
            <v>kg</v>
          </cell>
          <cell r="C91" t="str">
            <v>Cemento Hidráulico adicionado, Norma ASTM C595 Tipo _______</v>
          </cell>
          <cell r="D91">
            <v>535.4906522441072</v>
          </cell>
        </row>
        <row r="92">
          <cell r="B92" t="str">
            <v>kg</v>
          </cell>
          <cell r="C92" t="str">
            <v>Cemento Porthland Norma ASTM C150 Tipo _______</v>
          </cell>
          <cell r="D92">
            <v>561.98969970939618</v>
          </cell>
        </row>
        <row r="93">
          <cell r="B93" t="str">
            <v>m2</v>
          </cell>
          <cell r="C93" t="str">
            <v>Cespedones</v>
          </cell>
          <cell r="D93">
            <v>7760.8101388440409</v>
          </cell>
        </row>
        <row r="94">
          <cell r="B94" t="str">
            <v>kg</v>
          </cell>
          <cell r="C94" t="str">
            <v xml:space="preserve">Cicatrizante (para remoción de especies vegetales)
</v>
          </cell>
          <cell r="D94">
            <v>14359.860058120759</v>
          </cell>
        </row>
        <row r="95">
          <cell r="B95" t="str">
            <v>m</v>
          </cell>
          <cell r="C95" t="str">
            <v>Cinta Sika PVC 0,22</v>
          </cell>
          <cell r="D95">
            <v>31662.426218921533</v>
          </cell>
        </row>
        <row r="96">
          <cell r="B96" t="str">
            <v>m</v>
          </cell>
          <cell r="C96" t="str">
            <v>Cintilla de poliuretano (sikarod)</v>
          </cell>
          <cell r="D96">
            <v>938.80321539772422</v>
          </cell>
        </row>
        <row r="97">
          <cell r="B97" t="str">
            <v>m</v>
          </cell>
          <cell r="C97" t="str">
            <v>Cintilla De Poliuretano (Sikarod) (Pavimentos De Concreto Hidráulico)</v>
          </cell>
          <cell r="D97">
            <v>951.79603311964536</v>
          </cell>
        </row>
        <row r="98">
          <cell r="B98" t="str">
            <v>kg</v>
          </cell>
          <cell r="C98" t="str">
            <v>Cloruro de calcio</v>
          </cell>
          <cell r="D98">
            <v>3358.2006722634801</v>
          </cell>
        </row>
        <row r="99">
          <cell r="B99" t="str">
            <v>kg</v>
          </cell>
          <cell r="C99" t="str">
            <v>Cloruro De Calcio En Esferas (Pellets)</v>
          </cell>
          <cell r="D99">
            <v>3336.256312560542</v>
          </cell>
        </row>
        <row r="100">
          <cell r="B100" t="str">
            <v>kg</v>
          </cell>
          <cell r="C100" t="str">
            <v>Cloruro De Calcio En Hojuelas (Flakes)</v>
          </cell>
          <cell r="D100">
            <v>3359.3445915401994</v>
          </cell>
        </row>
        <row r="101">
          <cell r="B101" t="str">
            <v>lt</v>
          </cell>
          <cell r="C101" t="str">
            <v>Cloruro De Calcio Liquido</v>
          </cell>
          <cell r="D101">
            <v>2537.165029862088</v>
          </cell>
        </row>
        <row r="102">
          <cell r="B102" t="str">
            <v>m3</v>
          </cell>
          <cell r="C102" t="str">
            <v xml:space="preserve">Concreto hidráulico para pavimento MR-20
</v>
          </cell>
          <cell r="D102">
            <v>312085.31643525988</v>
          </cell>
        </row>
        <row r="103">
          <cell r="B103" t="str">
            <v>m3</v>
          </cell>
          <cell r="C103" t="str">
            <v xml:space="preserve">Concreto hidráulico para pavimento MR-36
</v>
          </cell>
          <cell r="D103">
            <v>406724.69670649007</v>
          </cell>
        </row>
        <row r="104">
          <cell r="B104" t="str">
            <v>m3</v>
          </cell>
          <cell r="C104" t="str">
            <v xml:space="preserve">Concreto hidráulico para pavimento MR-43 (FastracK)(acelerado a 24 horas)
</v>
          </cell>
          <cell r="D104">
            <v>437103.09977397474</v>
          </cell>
        </row>
        <row r="105">
          <cell r="B105" t="str">
            <v>m3</v>
          </cell>
          <cell r="C105" t="str">
            <v xml:space="preserve">Concreto hidráulico para pavimento MR-43
</v>
          </cell>
          <cell r="D105">
            <v>443696.37762350653</v>
          </cell>
        </row>
        <row r="106">
          <cell r="B106" t="str">
            <v>m3</v>
          </cell>
          <cell r="C106" t="str">
            <v xml:space="preserve">Concreto hidráulico para pavimento MR-45
</v>
          </cell>
          <cell r="D106">
            <v>464515.70845979976</v>
          </cell>
        </row>
        <row r="107">
          <cell r="B107" t="str">
            <v>m3</v>
          </cell>
          <cell r="C107" t="str">
            <v>Concreto Resistencia  14 (Mpa)</v>
          </cell>
          <cell r="D107">
            <v>364668.87181143032</v>
          </cell>
        </row>
        <row r="108">
          <cell r="B108" t="str">
            <v>m3</v>
          </cell>
          <cell r="C108" t="str">
            <v>Concreto Resistencia  21 (Mpa)</v>
          </cell>
          <cell r="D108">
            <v>425863.30577978684</v>
          </cell>
        </row>
        <row r="109">
          <cell r="B109" t="str">
            <v>m3</v>
          </cell>
          <cell r="C109" t="str">
            <v>Concreto Resistencia  28 (Mpa)</v>
          </cell>
          <cell r="D109">
            <v>454587.22376493376</v>
          </cell>
        </row>
        <row r="110">
          <cell r="B110" t="str">
            <v>m3</v>
          </cell>
          <cell r="C110" t="str">
            <v>Concreto Resistencia  28 (Mpa)</v>
          </cell>
          <cell r="D110">
            <v>454587.22376493376</v>
          </cell>
        </row>
        <row r="111">
          <cell r="B111" t="str">
            <v>m3</v>
          </cell>
          <cell r="C111" t="str">
            <v>Concreto Resistencia  32 (Mpa)</v>
          </cell>
          <cell r="D111">
            <v>482062.2757507264</v>
          </cell>
        </row>
        <row r="112">
          <cell r="B112" t="str">
            <v>m3</v>
          </cell>
          <cell r="C112" t="str">
            <v>Concreto Resistencia  35 (Mpa)</v>
          </cell>
          <cell r="D112">
            <v>510786.19373587333</v>
          </cell>
        </row>
        <row r="113">
          <cell r="B113" t="str">
            <v>m3</v>
          </cell>
          <cell r="C113" t="str">
            <v xml:space="preserve">Concreto resistencia 14 (MPA) (Ciclopeo) </v>
          </cell>
          <cell r="D113">
            <v>347056.18808524375</v>
          </cell>
        </row>
        <row r="114">
          <cell r="B114" t="str">
            <v>m</v>
          </cell>
          <cell r="C114" t="str">
            <v>Cordón detonante</v>
          </cell>
          <cell r="D114">
            <v>1405.2366160800773</v>
          </cell>
        </row>
        <row r="116">
          <cell r="B116" t="str">
            <v>m2</v>
          </cell>
          <cell r="C116" t="str">
            <v>Costal de fibra o fique</v>
          </cell>
          <cell r="D116">
            <v>729.42552938390759</v>
          </cell>
        </row>
        <row r="117">
          <cell r="B117" t="str">
            <v>u</v>
          </cell>
          <cell r="C117" t="str">
            <v xml:space="preserve">Costal de fibra o fique
</v>
          </cell>
          <cell r="D117">
            <v>476.45812076202765</v>
          </cell>
        </row>
        <row r="118">
          <cell r="B118" t="str">
            <v>m</v>
          </cell>
          <cell r="C118" t="str">
            <v xml:space="preserve">Cuneta prefabricada de concreto tipo V de (0,8*0,3*0,22)
</v>
          </cell>
          <cell r="D118">
            <v>43409.957704552784</v>
          </cell>
        </row>
        <row r="119">
          <cell r="B119" t="str">
            <v>u</v>
          </cell>
          <cell r="C119" t="str">
            <v>Cuneta Prefabricada En Concreto Perfil U O V Ref.Cu004 Ntc-4109, 0,20 X 0,30 X 1.0 M</v>
          </cell>
          <cell r="D119">
            <v>33120.373316247453</v>
          </cell>
        </row>
        <row r="120">
          <cell r="B120" t="str">
            <v>u</v>
          </cell>
          <cell r="C120" t="str">
            <v>Defensa Metálica De 4,13 M Galvanizada</v>
          </cell>
          <cell r="D120">
            <v>319085.26283500151</v>
          </cell>
        </row>
        <row r="121">
          <cell r="B121" t="str">
            <v>u</v>
          </cell>
          <cell r="C121" t="str">
            <v>Delineador De Corona</v>
          </cell>
          <cell r="D121">
            <v>37982.317855989662</v>
          </cell>
        </row>
        <row r="122">
          <cell r="B122" t="str">
            <v>u</v>
          </cell>
          <cell r="C122" t="str">
            <v xml:space="preserve">Delineador de corona en forma de A de lámina galvanizada calibre 16 de (1.55*25) cm
</v>
          </cell>
          <cell r="D122">
            <v>25928.137294155629</v>
          </cell>
        </row>
        <row r="123">
          <cell r="B123" t="str">
            <v>m3</v>
          </cell>
          <cell r="C123" t="str">
            <v xml:space="preserve">Derechos de explotación de material pétreo
</v>
          </cell>
          <cell r="D123">
            <v>3853.6436551501447</v>
          </cell>
        </row>
        <row r="124">
          <cell r="B124" t="str">
            <v>m3</v>
          </cell>
          <cell r="C124" t="str">
            <v xml:space="preserve">Derechos de explotación y/o disposición de materiales
</v>
          </cell>
          <cell r="D124">
            <v>5029.0469486599932</v>
          </cell>
        </row>
        <row r="125">
          <cell r="B125" t="str">
            <v>gal</v>
          </cell>
          <cell r="C125" t="str">
            <v xml:space="preserve">Disolvente para pintura (TINNER)
</v>
          </cell>
          <cell r="D125">
            <v>18848.431385211494</v>
          </cell>
        </row>
        <row r="126">
          <cell r="B126" t="str">
            <v>gal</v>
          </cell>
          <cell r="C126" t="str">
            <v>Disolvente para pintura Trafico (acrílico)</v>
          </cell>
          <cell r="D126">
            <v>29041.577688085199</v>
          </cell>
        </row>
        <row r="127">
          <cell r="B127" t="str">
            <v>m3</v>
          </cell>
          <cell r="C127" t="str">
            <v>Disposición de material de derrumbe</v>
          </cell>
          <cell r="D127">
            <v>3729.3237675169512</v>
          </cell>
        </row>
        <row r="128">
          <cell r="B128" t="str">
            <v>m</v>
          </cell>
          <cell r="C128" t="str">
            <v>Ductos para tensionimiento</v>
          </cell>
          <cell r="D128">
            <v>10367.759926536462</v>
          </cell>
        </row>
        <row r="129">
          <cell r="B129" t="str">
            <v>lt</v>
          </cell>
          <cell r="C129" t="str">
            <v>Emulsión Asfáltica de Rotura Lenta CRL</v>
          </cell>
          <cell r="D129">
            <v>1367.5082692928638</v>
          </cell>
        </row>
        <row r="130">
          <cell r="B130" t="str">
            <v>lt</v>
          </cell>
          <cell r="C130" t="str">
            <v>Emulsión Asfáltica de Rotura Media Modificada Con Polímeros CRM-m</v>
          </cell>
          <cell r="D130">
            <v>1712.4733939296091</v>
          </cell>
        </row>
        <row r="131">
          <cell r="B131" t="str">
            <v>lt</v>
          </cell>
          <cell r="C131" t="str">
            <v xml:space="preserve">Emulsión asfáltica de rotura media modificada con polímeros CRMm
</v>
          </cell>
          <cell r="D131">
            <v>1712.4733939296091</v>
          </cell>
        </row>
        <row r="132">
          <cell r="B132" t="str">
            <v>lt</v>
          </cell>
          <cell r="C132" t="str">
            <v>Emulsión CRL-0</v>
          </cell>
          <cell r="D132">
            <v>1419.9553939296093</v>
          </cell>
        </row>
        <row r="133">
          <cell r="B133" t="str">
            <v>lt</v>
          </cell>
          <cell r="C133" t="str">
            <v>Emulsión CRL-1</v>
          </cell>
          <cell r="D133">
            <v>1235.1213904261797</v>
          </cell>
        </row>
        <row r="134">
          <cell r="B134" t="str">
            <v>lt</v>
          </cell>
          <cell r="C134" t="str">
            <v>Emulsión CRL-1h</v>
          </cell>
          <cell r="D134">
            <v>1341.2610939618985</v>
          </cell>
        </row>
        <row r="135">
          <cell r="B135" t="str">
            <v>lt</v>
          </cell>
          <cell r="C135" t="str">
            <v>Emulsión CRL-1hm</v>
          </cell>
          <cell r="D135">
            <v>1694.8895705521468</v>
          </cell>
        </row>
        <row r="136">
          <cell r="B136" t="str">
            <v>lt</v>
          </cell>
          <cell r="C136" t="str">
            <v>Emulsión CRM</v>
          </cell>
          <cell r="D136">
            <v>1377.9504681950273</v>
          </cell>
        </row>
        <row r="137">
          <cell r="B137" t="str">
            <v>lt</v>
          </cell>
          <cell r="C137" t="str">
            <v>Emulsión CRR-1</v>
          </cell>
          <cell r="D137">
            <v>1243.1494654600776</v>
          </cell>
        </row>
        <row r="138">
          <cell r="B138" t="str">
            <v>lt</v>
          </cell>
          <cell r="C138" t="str">
            <v>Emulsión CRR-1m</v>
          </cell>
          <cell r="D138">
            <v>1436.4687607361959</v>
          </cell>
        </row>
        <row r="139">
          <cell r="B139" t="str">
            <v>lt</v>
          </cell>
          <cell r="C139" t="str">
            <v>Emulsión CRR-2</v>
          </cell>
          <cell r="D139">
            <v>1291.011202096325</v>
          </cell>
        </row>
        <row r="140">
          <cell r="B140" t="str">
            <v>lt</v>
          </cell>
          <cell r="C140" t="str">
            <v>Emulsión CRR-2m</v>
          </cell>
          <cell r="D140">
            <v>1493.5282938327414</v>
          </cell>
        </row>
        <row r="141">
          <cell r="B141" t="str">
            <v>kg</v>
          </cell>
          <cell r="C141" t="str">
            <v xml:space="preserve">Escolta y transporte (una tarifa por cada m3 escoltado y transportado)
</v>
          </cell>
          <cell r="D141">
            <v>5875.9670003228921</v>
          </cell>
        </row>
        <row r="142">
          <cell r="B142" t="str">
            <v>%</v>
          </cell>
          <cell r="C142" t="str">
            <v>Escolta y trasporte (Tarifa Porcentual de 40 %) por cada Metro Cubico exportado y trasportado</v>
          </cell>
          <cell r="D142">
            <v>3.0114739696625089E-2</v>
          </cell>
        </row>
        <row r="143">
          <cell r="B143" t="str">
            <v>kg</v>
          </cell>
          <cell r="C143" t="str">
            <v>Esferas reflectivas</v>
          </cell>
          <cell r="D143">
            <v>5521.1048111075197</v>
          </cell>
        </row>
        <row r="144">
          <cell r="B144" t="str">
            <v>glo</v>
          </cell>
          <cell r="C144" t="str">
            <v xml:space="preserve">Estacas, Pintura, Tachuelas, Hilo (localización de estructuras y carreteras)
</v>
          </cell>
          <cell r="D144">
            <v>597.14685179205674</v>
          </cell>
        </row>
        <row r="145">
          <cell r="B145" t="str">
            <v>m</v>
          </cell>
          <cell r="C145" t="str">
            <v xml:space="preserve">Estacón en madera viva diámetro mayor a 10 cm, L=2 m 
</v>
          </cell>
          <cell r="D145">
            <v>5830.8399095899249</v>
          </cell>
        </row>
        <row r="146">
          <cell r="B146" t="str">
            <v>u</v>
          </cell>
          <cell r="C146" t="str">
            <v xml:space="preserve">Estoperol en resina de 11X3 cm
</v>
          </cell>
          <cell r="D146">
            <v>2186.0402324830479</v>
          </cell>
        </row>
        <row r="147">
          <cell r="B147" t="str">
            <v>lb</v>
          </cell>
          <cell r="C147" t="str">
            <v>Explosivos  75% (INDUGEL)</v>
          </cell>
          <cell r="D147">
            <v>12082.883123161122</v>
          </cell>
        </row>
        <row r="148">
          <cell r="B148" t="str">
            <v>lt</v>
          </cell>
          <cell r="C148" t="str">
            <v>Fertilizante Orgánico Mineral</v>
          </cell>
          <cell r="D148">
            <v>25302.654827252176</v>
          </cell>
        </row>
        <row r="149">
          <cell r="B149" t="str">
            <v>m2</v>
          </cell>
          <cell r="C149" t="str">
            <v>FORMALETA (Depende para que sea el Concreto)</v>
          </cell>
          <cell r="D149">
            <v>17331.951243138519</v>
          </cell>
        </row>
        <row r="150">
          <cell r="B150" t="str">
            <v>m2</v>
          </cell>
          <cell r="C150" t="str">
            <v xml:space="preserve">Formaleta (gaviones, juntas de bordillos, juntas de cunetas, muros, concretos clase D,E, F y G)
</v>
          </cell>
          <cell r="D150">
            <v>4529.5005489183077</v>
          </cell>
        </row>
        <row r="151">
          <cell r="B151" t="str">
            <v>m2</v>
          </cell>
          <cell r="C151" t="str">
            <v xml:space="preserve">Formaleta concreto clase A,B y C
</v>
          </cell>
          <cell r="D151">
            <v>17166.922521795284</v>
          </cell>
        </row>
        <row r="152">
          <cell r="B152" t="str">
            <v>m2</v>
          </cell>
          <cell r="C152" t="str">
            <v>Formaleta Metálica</v>
          </cell>
          <cell r="D152">
            <v>14891.677575072648</v>
          </cell>
        </row>
        <row r="153">
          <cell r="B153" t="str">
            <v>m</v>
          </cell>
          <cell r="C153" t="str">
            <v xml:space="preserve">Formaleta para baranda de concreto
</v>
          </cell>
          <cell r="D153">
            <v>22273.892412011621</v>
          </cell>
        </row>
        <row r="154">
          <cell r="B154" t="str">
            <v>m2</v>
          </cell>
          <cell r="C154" t="str">
            <v>Formaleta para muros</v>
          </cell>
          <cell r="D154">
            <v>6777.459347755891</v>
          </cell>
        </row>
        <row r="155">
          <cell r="B155" t="str">
            <v>glo</v>
          </cell>
          <cell r="C155" t="str">
            <v xml:space="preserve">Formaleta, platina y accesorios (escamas en concreto)
</v>
          </cell>
          <cell r="D155">
            <v>122793.96228608329</v>
          </cell>
        </row>
        <row r="156">
          <cell r="B156" t="str">
            <v>u</v>
          </cell>
          <cell r="C156" t="str">
            <v>Fulminantes</v>
          </cell>
          <cell r="D156">
            <v>850.06845334194361</v>
          </cell>
        </row>
        <row r="157">
          <cell r="B157" t="str">
            <v>kg</v>
          </cell>
          <cell r="C157" t="str">
            <v>Fundente</v>
          </cell>
          <cell r="D157">
            <v>32370.816596706485</v>
          </cell>
        </row>
        <row r="158">
          <cell r="B158" t="str">
            <v>kg</v>
          </cell>
          <cell r="C158" t="str">
            <v>Gas propano</v>
          </cell>
          <cell r="D158">
            <v>2901.7768808524374</v>
          </cell>
        </row>
        <row r="159">
          <cell r="B159" t="str">
            <v>m</v>
          </cell>
          <cell r="C159" t="str">
            <v xml:space="preserve">Geodren circular diámetro 100 mm y altura 2.00 M
</v>
          </cell>
          <cell r="D159">
            <v>75491.325992896338</v>
          </cell>
        </row>
        <row r="160">
          <cell r="B160" t="str">
            <v>m</v>
          </cell>
          <cell r="C160" t="str">
            <v xml:space="preserve">Geodren planar Diamet 100 mm y h=0.50
</v>
          </cell>
          <cell r="D160">
            <v>16013.820406845331</v>
          </cell>
        </row>
        <row r="161">
          <cell r="B161" t="str">
            <v>m</v>
          </cell>
          <cell r="C161" t="str">
            <v xml:space="preserve">Geodren planar Diamet 100 mm y h=1.00
</v>
          </cell>
          <cell r="D161">
            <v>32935.429964481751</v>
          </cell>
        </row>
        <row r="162">
          <cell r="B162" t="str">
            <v>m</v>
          </cell>
          <cell r="C162" t="str">
            <v xml:space="preserve">Geodren planar Diamet 100 mm y h=2.00
</v>
          </cell>
          <cell r="D162">
            <v>57761.626670971898</v>
          </cell>
        </row>
        <row r="163">
          <cell r="B163" t="str">
            <v>m2</v>
          </cell>
          <cell r="C163" t="str">
            <v>Geomalla Biaxial Para Refuerzo Pbx-11</v>
          </cell>
          <cell r="D163">
            <v>8319.1267032612177</v>
          </cell>
        </row>
        <row r="164">
          <cell r="B164" t="str">
            <v>m2</v>
          </cell>
          <cell r="C164" t="str">
            <v>Geomalla Biaxial Para Refuerzo Pbx-11</v>
          </cell>
          <cell r="D164">
            <v>8319.1267032612177</v>
          </cell>
        </row>
        <row r="165">
          <cell r="B165" t="str">
            <v>m2</v>
          </cell>
          <cell r="C165" t="str">
            <v>Geomalla Biaxial Para Refuerzo Pbx-12</v>
          </cell>
          <cell r="D165">
            <v>9979.3469686957142</v>
          </cell>
        </row>
        <row r="166">
          <cell r="B166" t="str">
            <v>m2</v>
          </cell>
          <cell r="C166" t="str">
            <v>Geomalla Biaxial Para Refuerzo Pbx-12</v>
          </cell>
          <cell r="D166">
            <v>9348.1985948325037</v>
          </cell>
        </row>
        <row r="167">
          <cell r="B167" t="str">
            <v>m2</v>
          </cell>
          <cell r="C167" t="str">
            <v>Geomalla en fibra de vidrio GLASGRID 8511</v>
          </cell>
          <cell r="D167">
            <v>9261.8841020342261</v>
          </cell>
        </row>
        <row r="168">
          <cell r="B168" t="str">
            <v>m2</v>
          </cell>
          <cell r="C168" t="str">
            <v>Geomalla en fibra de vidrio GLASGRID 8511</v>
          </cell>
          <cell r="D168">
            <v>9261.8841020342261</v>
          </cell>
        </row>
        <row r="169">
          <cell r="B169" t="str">
            <v>M2</v>
          </cell>
          <cell r="C169" t="str">
            <v>Geomalla Forgrid UX100</v>
          </cell>
          <cell r="D169">
            <v>13961.387846948659</v>
          </cell>
        </row>
        <row r="170">
          <cell r="B170" t="str">
            <v>m2</v>
          </cell>
          <cell r="C170" t="str">
            <v>Geomalla Fort Gird UX-50</v>
          </cell>
          <cell r="D170">
            <v>8728.5343629318686</v>
          </cell>
        </row>
        <row r="171">
          <cell r="B171" t="str">
            <v>m2</v>
          </cell>
          <cell r="C171" t="str">
            <v>Geomalla Tipo Asphalt</v>
          </cell>
          <cell r="D171">
            <v>9497.506120919239</v>
          </cell>
        </row>
        <row r="172">
          <cell r="B172" t="str">
            <v>m2</v>
          </cell>
          <cell r="C172" t="str">
            <v>Geomalla Tipo Asphalt</v>
          </cell>
          <cell r="D172">
            <v>10148.024456140714</v>
          </cell>
        </row>
        <row r="173">
          <cell r="B173" t="str">
            <v>m2</v>
          </cell>
          <cell r="C173" t="str">
            <v>Geomalla Uniaxial Pbx-11</v>
          </cell>
          <cell r="D173">
            <v>12424.366388290322</v>
          </cell>
        </row>
        <row r="174">
          <cell r="B174" t="str">
            <v>m2</v>
          </cell>
          <cell r="C174" t="str">
            <v>Geomalla Uniaxial Pbx-11</v>
          </cell>
          <cell r="D174">
            <v>12251.404609182599</v>
          </cell>
        </row>
        <row r="175">
          <cell r="B175" t="str">
            <v>m2</v>
          </cell>
          <cell r="C175" t="str">
            <v xml:space="preserve">Geoterxtil T-4000 o similar </v>
          </cell>
          <cell r="D175">
            <v>10257.492670326121</v>
          </cell>
        </row>
        <row r="176">
          <cell r="B176" t="str">
            <v>M2</v>
          </cell>
          <cell r="C176" t="str">
            <v>Geotextil Forte Grid UX-165</v>
          </cell>
          <cell r="D176">
            <v>12257.77720374556</v>
          </cell>
        </row>
        <row r="177">
          <cell r="B177" t="str">
            <v>M2</v>
          </cell>
          <cell r="C177" t="str">
            <v>Geotextil Fortex BX-40</v>
          </cell>
          <cell r="D177">
            <v>3926.0568937681624</v>
          </cell>
        </row>
        <row r="178">
          <cell r="B178" t="str">
            <v>m2</v>
          </cell>
          <cell r="C178" t="str">
            <v>Geotextil No Tejido</v>
          </cell>
          <cell r="D178">
            <v>5613.6001937358724</v>
          </cell>
        </row>
        <row r="179">
          <cell r="B179" t="str">
            <v>m2</v>
          </cell>
          <cell r="C179" t="str">
            <v>Geotextil No Tejido para reparación</v>
          </cell>
          <cell r="D179">
            <v>5718.5469163706803</v>
          </cell>
        </row>
        <row r="180">
          <cell r="B180" t="str">
            <v>m2</v>
          </cell>
          <cell r="C180" t="str">
            <v>Geotextil Nt Repav 450 O Similar (Proveedores Pavco, Lafayet, Geomatrix, Tensar, Omnes U Otros)</v>
          </cell>
          <cell r="D180">
            <v>5383.7668711656434</v>
          </cell>
        </row>
        <row r="181">
          <cell r="B181" t="str">
            <v>m2</v>
          </cell>
          <cell r="C181" t="str">
            <v>Geotextil Nt-2500 O Similar (Proveedores, Pavco, Geomatrix, Tensar, Omnes U Otros)</v>
          </cell>
          <cell r="D181">
            <v>5581.0667097190817</v>
          </cell>
        </row>
        <row r="182">
          <cell r="B182" t="str">
            <v>m2</v>
          </cell>
          <cell r="C182" t="str">
            <v xml:space="preserve">Geotextil NT-3000 o similar (proveedores, Tensar, Omnes u otros)
</v>
          </cell>
          <cell r="D182">
            <v>7104.8931223764921</v>
          </cell>
        </row>
        <row r="183">
          <cell r="B183" t="str">
            <v>m2</v>
          </cell>
          <cell r="C183" t="str">
            <v>Geotextil T-2100 O Similar (Proveedores Pavco, Lafayet, Geomatrix, Tensar, Omnes U Otros)</v>
          </cell>
          <cell r="D183">
            <v>5676.5682273167577</v>
          </cell>
        </row>
        <row r="184">
          <cell r="B184" t="str">
            <v>m2</v>
          </cell>
          <cell r="C184" t="str">
            <v>Geotextil T-2400 O Similar (Proveedores Lafayet, Pavco, Geomatrix, Tensar, Omnes U Otros)</v>
          </cell>
          <cell r="D184">
            <v>6522.4388117533081</v>
          </cell>
        </row>
        <row r="185">
          <cell r="B185" t="str">
            <v>m2</v>
          </cell>
          <cell r="C185" t="str">
            <v>Geotextil Tejido</v>
          </cell>
          <cell r="D185">
            <v>6649.4243461414262</v>
          </cell>
        </row>
        <row r="186">
          <cell r="B186" t="str">
            <v>m2</v>
          </cell>
          <cell r="C186" t="str">
            <v>Geotextil Tejido</v>
          </cell>
          <cell r="D186">
            <v>6272.6656118824658</v>
          </cell>
        </row>
        <row r="187">
          <cell r="B187" t="str">
            <v>kg</v>
          </cell>
          <cell r="C187" t="str">
            <v>Grapas</v>
          </cell>
          <cell r="D187">
            <v>6104.7508556667735</v>
          </cell>
        </row>
        <row r="188">
          <cell r="B188" t="str">
            <v>u</v>
          </cell>
          <cell r="C188" t="str">
            <v>Grata de limpieza</v>
          </cell>
          <cell r="D188">
            <v>5247.3361317403924</v>
          </cell>
        </row>
        <row r="189">
          <cell r="B189" t="str">
            <v>m3</v>
          </cell>
          <cell r="C189" t="str">
            <v>Gravilla</v>
          </cell>
          <cell r="D189">
            <v>61727.038585728114</v>
          </cell>
        </row>
        <row r="190">
          <cell r="B190" t="str">
            <v>m</v>
          </cell>
          <cell r="C190" t="str">
            <v>Guadua</v>
          </cell>
          <cell r="D190">
            <v>2041.2137552470131</v>
          </cell>
        </row>
        <row r="191">
          <cell r="B191" t="str">
            <v>kg</v>
          </cell>
          <cell r="C191" t="str">
            <v>Impermeabilizante para Concreto</v>
          </cell>
          <cell r="D191">
            <v>10896.618211172101</v>
          </cell>
        </row>
        <row r="192">
          <cell r="B192" t="str">
            <v>kg</v>
          </cell>
          <cell r="C192" t="str">
            <v>Impermeabilizante para concreto</v>
          </cell>
          <cell r="D192">
            <v>10896.618211172101</v>
          </cell>
        </row>
        <row r="193">
          <cell r="B193" t="str">
            <v>kg</v>
          </cell>
          <cell r="C193" t="str">
            <v>Imprimante y puente de adherencia</v>
          </cell>
          <cell r="D193">
            <v>53493.443461414266</v>
          </cell>
        </row>
        <row r="194">
          <cell r="B194" t="str">
            <v>m</v>
          </cell>
          <cell r="C194" t="str">
            <v>Junta elastomérica Jeene (J 8097VV)</v>
          </cell>
          <cell r="D194">
            <v>629984.68130448821</v>
          </cell>
        </row>
        <row r="195">
          <cell r="B195" t="str">
            <v>u</v>
          </cell>
          <cell r="C195" t="str">
            <v>Lamina 1,22 X 2,44 X 1/2´´</v>
          </cell>
          <cell r="D195">
            <v>652222.89183080383</v>
          </cell>
        </row>
        <row r="196">
          <cell r="B196" t="str">
            <v>u</v>
          </cell>
          <cell r="C196" t="str">
            <v>Lamina 1,22 X 2,44 X 1/4´´</v>
          </cell>
          <cell r="D196">
            <v>368311.35978441773</v>
          </cell>
        </row>
        <row r="197">
          <cell r="B197" t="str">
            <v>m2</v>
          </cell>
          <cell r="C197" t="str">
            <v>Láminas impermeabilizantes</v>
          </cell>
          <cell r="D197">
            <v>2438.9618340329343</v>
          </cell>
        </row>
        <row r="198">
          <cell r="B198" t="str">
            <v>u</v>
          </cell>
          <cell r="C198" t="str">
            <v>Lechada Para Ductos (Acero De Preesfuerzo)</v>
          </cell>
          <cell r="D198">
            <v>1000.1422667097189</v>
          </cell>
        </row>
        <row r="199">
          <cell r="B199" t="str">
            <v>lt</v>
          </cell>
          <cell r="C199" t="str">
            <v xml:space="preserve">Lechada para ductos (tensionamiento)
</v>
          </cell>
          <cell r="D199">
            <v>1000.1422667097189</v>
          </cell>
        </row>
        <row r="200">
          <cell r="B200" t="str">
            <v>u</v>
          </cell>
          <cell r="C200" t="str">
            <v>Limpiador 1/4 de galón (anclajes)</v>
          </cell>
          <cell r="D200">
            <v>26443.414942695628</v>
          </cell>
        </row>
        <row r="201">
          <cell r="B201" t="str">
            <v>m</v>
          </cell>
          <cell r="C201" t="str">
            <v>Listón en guadua para empradizar</v>
          </cell>
          <cell r="D201">
            <v>1923.6734258960282</v>
          </cell>
        </row>
        <row r="202">
          <cell r="B202" t="str">
            <v>u</v>
          </cell>
          <cell r="C202" t="str">
            <v>Lubricante Pvc X 500 G</v>
          </cell>
          <cell r="D202">
            <v>22651.175879883755</v>
          </cell>
        </row>
        <row r="203">
          <cell r="B203" t="str">
            <v>u</v>
          </cell>
          <cell r="C203" t="str">
            <v>Malla Ciclónica Para Gaviones Galvanizada Aleación Zn-5A1-Mm Cal 12 (2M3)</v>
          </cell>
          <cell r="D203">
            <v>128949.08756861478</v>
          </cell>
        </row>
        <row r="204">
          <cell r="B204" t="str">
            <v>u</v>
          </cell>
          <cell r="C204" t="str">
            <v>Malla Ciclónica Para Gaviones Galvanizada Aleación Zn-5A1-Mm Y Plastificada Pvc Cal 12 (2M3)</v>
          </cell>
          <cell r="D204">
            <v>140122.76512754275</v>
          </cell>
        </row>
        <row r="205">
          <cell r="B205" t="str">
            <v>u</v>
          </cell>
          <cell r="C205" t="str">
            <v>Malla Ciclónica Para Gaviones Galvanizada Y Plastificada Con Pvc Cal 12 (2M3)</v>
          </cell>
          <cell r="D205">
            <v>140122.76512754275</v>
          </cell>
        </row>
        <row r="206">
          <cell r="B206" t="str">
            <v>m2</v>
          </cell>
          <cell r="C206" t="str">
            <v>Malla Electrosoldada de 5/16</v>
          </cell>
          <cell r="D206">
            <v>6579.2260081046161</v>
          </cell>
        </row>
        <row r="207">
          <cell r="B207" t="str">
            <v>m2</v>
          </cell>
          <cell r="C207" t="str">
            <v xml:space="preserve">Malla eslabonada, calibre 10, 6 ojos
</v>
          </cell>
          <cell r="D207">
            <v>13865.701905865202</v>
          </cell>
        </row>
        <row r="208">
          <cell r="B208" t="str">
            <v>u</v>
          </cell>
          <cell r="C208" t="str">
            <v>Malla Para Colchagaviones Espesor 0,30 M</v>
          </cell>
          <cell r="D208">
            <v>70168.73975006929</v>
          </cell>
        </row>
        <row r="209">
          <cell r="B209" t="str">
            <v>u</v>
          </cell>
          <cell r="C209" t="str">
            <v>Malla para gaviones (2M3)</v>
          </cell>
          <cell r="D209">
            <v>98193.925766871151</v>
          </cell>
        </row>
        <row r="210">
          <cell r="B210" t="str">
            <v>m</v>
          </cell>
          <cell r="C210" t="str">
            <v>Manguera De Alta Presión</v>
          </cell>
          <cell r="D210">
            <v>74668.420258848899</v>
          </cell>
        </row>
        <row r="211">
          <cell r="B211" t="str">
            <v>m</v>
          </cell>
          <cell r="C211" t="str">
            <v>Manguera de alta presión</v>
          </cell>
          <cell r="D211">
            <v>72832.55282391145</v>
          </cell>
        </row>
        <row r="212">
          <cell r="B212" t="str">
            <v>m</v>
          </cell>
          <cell r="C212" t="str">
            <v>Manguera de polietileno de 3´´</v>
          </cell>
          <cell r="D212">
            <v>6847.7736519212131</v>
          </cell>
        </row>
        <row r="213">
          <cell r="B213" t="str">
            <v>m2</v>
          </cell>
          <cell r="C213" t="str">
            <v>Manto de refuerzo de vegetación tipo 5A</v>
          </cell>
          <cell r="D213">
            <v>8516.951275427833</v>
          </cell>
        </row>
        <row r="214">
          <cell r="B214" t="str">
            <v>m2</v>
          </cell>
          <cell r="C214" t="str">
            <v>Manto Permanente (Protección de Taludes)</v>
          </cell>
          <cell r="D214">
            <v>7714.6335808847261</v>
          </cell>
        </row>
        <row r="215">
          <cell r="B215" t="str">
            <v>m2</v>
          </cell>
          <cell r="C215" t="str">
            <v>Manto Temporal (Protección de Taludes)</v>
          </cell>
          <cell r="D215">
            <v>3909.7901517597666</v>
          </cell>
        </row>
        <row r="216">
          <cell r="B216" t="str">
            <v>m3</v>
          </cell>
          <cell r="C216" t="str">
            <v xml:space="preserve">Material  de afirmado de la Zona </v>
          </cell>
          <cell r="D216">
            <v>19745.73036359145</v>
          </cell>
        </row>
        <row r="217">
          <cell r="B217" t="str">
            <v>m3</v>
          </cell>
          <cell r="C217" t="str">
            <v>Material  Granular Tipo SBG</v>
          </cell>
          <cell r="D217">
            <v>44100.711785598964</v>
          </cell>
        </row>
        <row r="218">
          <cell r="B218" t="str">
            <v>m3</v>
          </cell>
          <cell r="C218" t="str">
            <v>Material de afirmado</v>
          </cell>
          <cell r="D218">
            <v>28723.917985146909</v>
          </cell>
        </row>
        <row r="219">
          <cell r="B219" t="str">
            <v>m3</v>
          </cell>
          <cell r="C219" t="str">
            <v xml:space="preserve">Material de Base </v>
          </cell>
          <cell r="D219">
            <v>49600</v>
          </cell>
        </row>
        <row r="220">
          <cell r="B220" t="str">
            <v>m3</v>
          </cell>
          <cell r="C220" t="str">
            <v>Material de base (gradación 1)</v>
          </cell>
          <cell r="D220">
            <v>40513.289105424599</v>
          </cell>
        </row>
        <row r="221">
          <cell r="B221" t="str">
            <v>m3</v>
          </cell>
          <cell r="C221" t="str">
            <v>Material de base (gradación 2)</v>
          </cell>
          <cell r="D221">
            <v>40145.868005812066</v>
          </cell>
        </row>
        <row r="222">
          <cell r="B222" t="str">
            <v>m3</v>
          </cell>
          <cell r="C222" t="str">
            <v>Material de base (gradación 3)</v>
          </cell>
          <cell r="D222">
            <v>58752</v>
          </cell>
        </row>
        <row r="223">
          <cell r="B223" t="str">
            <v>m3</v>
          </cell>
          <cell r="C223" t="str">
            <v>Material de base procesado en planta (gradación 1, 2)</v>
          </cell>
          <cell r="D223">
            <v>46582.701775912166</v>
          </cell>
        </row>
        <row r="224">
          <cell r="B224" t="str">
            <v>m3</v>
          </cell>
          <cell r="C224" t="str">
            <v>Material de base reciclada (manejo)</v>
          </cell>
          <cell r="D224">
            <v>7007.292670326121</v>
          </cell>
        </row>
        <row r="225">
          <cell r="B225" t="str">
            <v>m3</v>
          </cell>
          <cell r="C225" t="str">
            <v>Material de la zona (para estabilizar bases)</v>
          </cell>
          <cell r="D225">
            <v>19152.203768287814</v>
          </cell>
        </row>
        <row r="226">
          <cell r="B226" t="str">
            <v>m3</v>
          </cell>
          <cell r="C226" t="str">
            <v>Material de Recebo Para Relleno</v>
          </cell>
          <cell r="D226">
            <v>16529.108814982239</v>
          </cell>
        </row>
        <row r="227">
          <cell r="B227" t="str">
            <v>m3</v>
          </cell>
          <cell r="C227" t="str">
            <v>Material de Remoción</v>
          </cell>
          <cell r="D227">
            <v>4863.2311268969961</v>
          </cell>
        </row>
        <row r="228">
          <cell r="B228" t="str">
            <v>m3</v>
          </cell>
          <cell r="C228" t="str">
            <v xml:space="preserve">Material de Sub- Base CBR=20%
</v>
          </cell>
          <cell r="D228">
            <v>37745.138262834997</v>
          </cell>
        </row>
        <row r="229">
          <cell r="B229" t="str">
            <v>m3</v>
          </cell>
          <cell r="C229" t="str">
            <v xml:space="preserve">Material de Sub- Base CBR=30%
</v>
          </cell>
          <cell r="D229">
            <v>31176.664571197933</v>
          </cell>
        </row>
        <row r="230">
          <cell r="B230" t="str">
            <v>m3</v>
          </cell>
          <cell r="C230" t="str">
            <v xml:space="preserve">Material de Sub Base CBR=40% </v>
          </cell>
          <cell r="D230">
            <v>34300</v>
          </cell>
        </row>
        <row r="231">
          <cell r="B231" t="str">
            <v>m3</v>
          </cell>
          <cell r="C231" t="str">
            <v xml:space="preserve">Material de Sub- Base para bacheo
</v>
          </cell>
          <cell r="D231">
            <v>35782.889220277684</v>
          </cell>
        </row>
        <row r="232">
          <cell r="B232" t="str">
            <v>m3</v>
          </cell>
          <cell r="C232" t="str">
            <v xml:space="preserve">Material de Sub- Base procesado en planta (tipo 1 o tipo 2)
</v>
          </cell>
          <cell r="D232">
            <v>39594.299515660314</v>
          </cell>
        </row>
        <row r="233">
          <cell r="B233" t="str">
            <v>m3</v>
          </cell>
          <cell r="C233" t="str">
            <v>Material drenante (3´´)</v>
          </cell>
          <cell r="D233">
            <v>47161.563655272839</v>
          </cell>
        </row>
        <row r="234">
          <cell r="B234" t="str">
            <v>m3</v>
          </cell>
          <cell r="C234" t="str">
            <v>Material filtrante (6´´)</v>
          </cell>
          <cell r="D234">
            <v>47683.5928963513</v>
          </cell>
        </row>
        <row r="235">
          <cell r="B235" t="str">
            <v>m3</v>
          </cell>
          <cell r="C235" t="str">
            <v>Material Granular Tipo  BG</v>
          </cell>
          <cell r="D235">
            <v>48986.768824669023</v>
          </cell>
        </row>
        <row r="236">
          <cell r="B236" t="str">
            <v>m3</v>
          </cell>
          <cell r="C236" t="str">
            <v>Material para pedraplén</v>
          </cell>
          <cell r="D236">
            <v>46691.461562802702</v>
          </cell>
        </row>
        <row r="237">
          <cell r="B237" t="str">
            <v>m3</v>
          </cell>
          <cell r="C237" t="str">
            <v>Material para solado y atraque</v>
          </cell>
          <cell r="D237">
            <v>28610.050791088146</v>
          </cell>
        </row>
        <row r="238">
          <cell r="B238" t="str">
            <v>m3</v>
          </cell>
          <cell r="C238" t="str">
            <v xml:space="preserve">Material seleccionado para Relleno
</v>
          </cell>
          <cell r="D238">
            <v>22402.040500484301</v>
          </cell>
        </row>
        <row r="239">
          <cell r="B239" t="str">
            <v>m</v>
          </cell>
          <cell r="C239" t="str">
            <v>Mecha Lenta</v>
          </cell>
          <cell r="D239">
            <v>824.88123990958979</v>
          </cell>
        </row>
        <row r="240">
          <cell r="B240" t="str">
            <v>m3</v>
          </cell>
          <cell r="C240" t="str">
            <v xml:space="preserve">Mezcla abierta en caliente MAC-1
</v>
          </cell>
          <cell r="D240">
            <v>451599.39057152072</v>
          </cell>
        </row>
        <row r="241">
          <cell r="B241" t="str">
            <v>m3</v>
          </cell>
          <cell r="C241" t="str">
            <v xml:space="preserve">Mezcla abierta en caliente MAC-2
</v>
          </cell>
          <cell r="D241">
            <v>406181.59741685493</v>
          </cell>
        </row>
        <row r="242">
          <cell r="B242" t="str">
            <v>m3</v>
          </cell>
          <cell r="C242" t="str">
            <v xml:space="preserve">Mezcla abierta en caliente MAC-3
</v>
          </cell>
          <cell r="D242">
            <v>417962.91649983847</v>
          </cell>
        </row>
        <row r="243">
          <cell r="B243" t="str">
            <v>M3</v>
          </cell>
          <cell r="C243" t="str">
            <v>Mezcla Abierta en Frio  MAF-25</v>
          </cell>
          <cell r="D243">
            <v>360135.17339360667</v>
          </cell>
        </row>
        <row r="244">
          <cell r="B244" t="str">
            <v>m3</v>
          </cell>
          <cell r="C244" t="str">
            <v>Mezcla Abierta en Frío MAF-19</v>
          </cell>
          <cell r="D244">
            <v>354989.63558282203</v>
          </cell>
        </row>
        <row r="245">
          <cell r="B245" t="str">
            <v>m3</v>
          </cell>
          <cell r="C245" t="str">
            <v xml:space="preserve">Mezcla Abierta en Frio MAF-38 </v>
          </cell>
          <cell r="D245">
            <v>245583.7267032612</v>
          </cell>
        </row>
        <row r="246">
          <cell r="B246" t="str">
            <v>m3</v>
          </cell>
          <cell r="C246" t="str">
            <v>Mezcla Densa en caliente MDC-0</v>
          </cell>
          <cell r="D246">
            <v>310696.87129480136</v>
          </cell>
        </row>
        <row r="247">
          <cell r="B247" t="str">
            <v>m3</v>
          </cell>
          <cell r="C247" t="str">
            <v>Mezcla Densa en caliente MDC-10</v>
          </cell>
          <cell r="D247">
            <v>409922.42334517266</v>
          </cell>
        </row>
        <row r="248">
          <cell r="B248" t="str">
            <v>m3</v>
          </cell>
          <cell r="C248" t="str">
            <v>Mezcla densa en Caliente MDC-19</v>
          </cell>
          <cell r="D248">
            <v>371923.2615402001</v>
          </cell>
        </row>
        <row r="249">
          <cell r="B249" t="str">
            <v>m3</v>
          </cell>
          <cell r="C249" t="str">
            <v>Mezcla densa en Caliente MDC-25</v>
          </cell>
          <cell r="D249">
            <v>361654.10229254118</v>
          </cell>
        </row>
        <row r="250">
          <cell r="B250" t="str">
            <v>m3</v>
          </cell>
          <cell r="C250" t="str">
            <v>Mezcla Densa en Frio MDF-19</v>
          </cell>
          <cell r="D250">
            <v>250878.28886018725</v>
          </cell>
        </row>
        <row r="251">
          <cell r="B251" t="str">
            <v>m3</v>
          </cell>
          <cell r="C251" t="str">
            <v>Mezcla Densa en Frio MDF-25</v>
          </cell>
          <cell r="D251">
            <v>253604.80471423955</v>
          </cell>
        </row>
        <row r="252">
          <cell r="B252" t="str">
            <v>m3</v>
          </cell>
          <cell r="C252" t="str">
            <v>Mezcla Densa en Frio MDF-38</v>
          </cell>
          <cell r="D252">
            <v>250427.01795285757</v>
          </cell>
        </row>
        <row r="253">
          <cell r="B253" t="str">
            <v>m3</v>
          </cell>
          <cell r="C253" t="str">
            <v>Mezcla Densa en Frio para Bacheo</v>
          </cell>
          <cell r="D253">
            <v>259717.42657410394</v>
          </cell>
        </row>
        <row r="254">
          <cell r="B254" t="str">
            <v>m3</v>
          </cell>
          <cell r="C254" t="str">
            <v>Mezcla discontinua en caliente F-1</v>
          </cell>
          <cell r="D254">
            <v>288603.48724572157</v>
          </cell>
        </row>
        <row r="255">
          <cell r="B255" t="str">
            <v>m3</v>
          </cell>
          <cell r="C255" t="str">
            <v>Mezcla discontinua en caliente F-2</v>
          </cell>
          <cell r="D255">
            <v>213041.84694865995</v>
          </cell>
        </row>
        <row r="256">
          <cell r="B256" t="str">
            <v>m3</v>
          </cell>
          <cell r="C256" t="str">
            <v xml:space="preserve">Mezcla discontinua en caliente M-1
</v>
          </cell>
          <cell r="D256">
            <v>323661.9894091055</v>
          </cell>
        </row>
        <row r="257">
          <cell r="B257" t="str">
            <v>m3</v>
          </cell>
          <cell r="C257" t="str">
            <v xml:space="preserve">Mezcla discontinua en caliente M-2
</v>
          </cell>
          <cell r="D257">
            <v>169602.2995156603</v>
          </cell>
        </row>
        <row r="258">
          <cell r="B258" t="str">
            <v>m2</v>
          </cell>
          <cell r="C258" t="str">
            <v>Mezcla Fértil</v>
          </cell>
          <cell r="D258">
            <v>15177.395027445913</v>
          </cell>
        </row>
        <row r="259">
          <cell r="B259" t="str">
            <v>m3</v>
          </cell>
          <cell r="C259" t="str">
            <v xml:space="preserve">Mezcla gruesa en caliente tipo MGC-1
</v>
          </cell>
          <cell r="D259">
            <v>401913.41420729732</v>
          </cell>
        </row>
        <row r="260">
          <cell r="B260" t="str">
            <v>m3</v>
          </cell>
          <cell r="C260" t="str">
            <v>Mezcla Semidensa en Caliente MSC-19</v>
          </cell>
          <cell r="D260">
            <v>327036.17948005418</v>
          </cell>
        </row>
        <row r="261">
          <cell r="B261" t="str">
            <v>m3</v>
          </cell>
          <cell r="C261" t="str">
            <v>Mortero 1:3</v>
          </cell>
          <cell r="D261">
            <v>373755.15905715205</v>
          </cell>
        </row>
        <row r="262">
          <cell r="B262" t="str">
            <v>m3</v>
          </cell>
          <cell r="C262" t="str">
            <v>Mortero 1:3 De recubrimiento</v>
          </cell>
          <cell r="D262">
            <v>350408.71113981266</v>
          </cell>
        </row>
        <row r="263">
          <cell r="B263" t="str">
            <v>m3</v>
          </cell>
          <cell r="C263" t="str">
            <v>Mortero 1:3 Para Anillos</v>
          </cell>
          <cell r="D263">
            <v>352209.59690022597</v>
          </cell>
        </row>
        <row r="264">
          <cell r="B264" t="str">
            <v>m3</v>
          </cell>
          <cell r="C264" t="str">
            <v>Mortero alta resistencia (Eucocrete)</v>
          </cell>
          <cell r="D264">
            <v>444958.36196319014</v>
          </cell>
        </row>
        <row r="265">
          <cell r="B265" t="str">
            <v>kg</v>
          </cell>
          <cell r="C265" t="str">
            <v>Mulch Orgánico</v>
          </cell>
          <cell r="D265">
            <v>2532.6299702015131</v>
          </cell>
        </row>
        <row r="266">
          <cell r="B266" t="str">
            <v>kg</v>
          </cell>
          <cell r="C266" t="str">
            <v xml:space="preserve">Nutrientes (para remoción de especies vegetales) (dap, triple 15 o similar) (ítem 201.9)
</v>
          </cell>
          <cell r="D266">
            <v>2302.5310946076843</v>
          </cell>
        </row>
        <row r="267">
          <cell r="B267" t="str">
            <v>m2</v>
          </cell>
          <cell r="C267" t="str">
            <v xml:space="preserve">Obra falsa concreto clase A y B (puntal de 3m metálico)
</v>
          </cell>
          <cell r="D267">
            <v>44365.177526638676</v>
          </cell>
        </row>
        <row r="268">
          <cell r="B268" t="str">
            <v>kg</v>
          </cell>
          <cell r="C268" t="str">
            <v xml:space="preserve">Oxigeno industrial
</v>
          </cell>
          <cell r="D268">
            <v>10533.082763965125</v>
          </cell>
        </row>
        <row r="269">
          <cell r="B269" t="str">
            <v>m</v>
          </cell>
          <cell r="C269" t="str">
            <v xml:space="preserve">Paral en madera rolliza de 3´´ (tablestacados)
</v>
          </cell>
          <cell r="D269">
            <v>7602.5015059735206</v>
          </cell>
        </row>
        <row r="270">
          <cell r="B270" t="str">
            <v>u</v>
          </cell>
          <cell r="C270" t="str">
            <v xml:space="preserve">Paral en madera rolliza de 5´´ y 4,5m de longitud (tablestacados)
</v>
          </cell>
          <cell r="D270">
            <v>35287.286018727791</v>
          </cell>
        </row>
        <row r="271">
          <cell r="B271" t="str">
            <v>u</v>
          </cell>
          <cell r="C271" t="str">
            <v xml:space="preserve">Paral en madera rolliza de 6´´ y 5m de longitud (tablestacados)
</v>
          </cell>
          <cell r="D271">
            <v>52336.930577978681</v>
          </cell>
        </row>
        <row r="272">
          <cell r="B272" t="str">
            <v>u</v>
          </cell>
          <cell r="C272" t="str">
            <v xml:space="preserve">Paral en madera rolliza de 6´´ y 8m de longitud (tablestacados)
</v>
          </cell>
          <cell r="D272">
            <v>58844.47517058441</v>
          </cell>
        </row>
        <row r="273">
          <cell r="B273" t="str">
            <v>kg</v>
          </cell>
          <cell r="C273" t="str">
            <v>Pegante epóxico</v>
          </cell>
          <cell r="D273">
            <v>46868.444916021901</v>
          </cell>
        </row>
        <row r="274">
          <cell r="B274" t="str">
            <v>m</v>
          </cell>
          <cell r="C274" t="str">
            <v>Perfil Hea 200</v>
          </cell>
          <cell r="D274">
            <v>232947.09183080395</v>
          </cell>
        </row>
        <row r="275">
          <cell r="B275" t="str">
            <v>m3</v>
          </cell>
          <cell r="C275" t="str">
            <v xml:space="preserve">Piedra para Concreto Ciclópeo (Rajón o Canto Rodado) </v>
          </cell>
          <cell r="D275">
            <v>43547.07906337746</v>
          </cell>
        </row>
        <row r="276">
          <cell r="B276" t="str">
            <v>m3</v>
          </cell>
          <cell r="C276" t="str">
            <v xml:space="preserve">Piedra para concreto ciclópeo (rajón o canto rodado)
</v>
          </cell>
          <cell r="D276">
            <v>44440.739166935738</v>
          </cell>
        </row>
        <row r="277">
          <cell r="B277" t="str">
            <v>m3</v>
          </cell>
          <cell r="C277" t="str">
            <v xml:space="preserve">Piedra para gavión
</v>
          </cell>
          <cell r="D277">
            <v>41964.744992780106</v>
          </cell>
        </row>
        <row r="278">
          <cell r="B278" t="str">
            <v>m</v>
          </cell>
          <cell r="C278" t="str">
            <v xml:space="preserve">Pilote de madera diam mayor a 18 cm.
</v>
          </cell>
          <cell r="D278">
            <v>59841.67071359379</v>
          </cell>
        </row>
        <row r="279">
          <cell r="B279" t="str">
            <v>m</v>
          </cell>
          <cell r="C279" t="str">
            <v xml:space="preserve">Pilote en madera barbosco de 15*15
</v>
          </cell>
          <cell r="D279">
            <v>57802.928943416206</v>
          </cell>
        </row>
        <row r="280">
          <cell r="B280" t="str">
            <v>gal</v>
          </cell>
          <cell r="C280" t="str">
            <v xml:space="preserve">Pintura acrílica pura para tráfico
</v>
          </cell>
          <cell r="D280">
            <v>76180.825960607035</v>
          </cell>
        </row>
        <row r="281">
          <cell r="B281" t="str">
            <v>gal</v>
          </cell>
          <cell r="C281" t="str">
            <v xml:space="preserve">Pintura acrílica, esmalte o similar </v>
          </cell>
          <cell r="D281">
            <v>72636.775137229561</v>
          </cell>
        </row>
        <row r="282">
          <cell r="B282" t="str">
            <v>gal</v>
          </cell>
          <cell r="C282" t="str">
            <v>Pintura anticorrosiva</v>
          </cell>
          <cell r="D282">
            <v>42978.191145624791</v>
          </cell>
        </row>
        <row r="283">
          <cell r="B283" t="str">
            <v>g</v>
          </cell>
          <cell r="C283" t="str">
            <v xml:space="preserve">Pintura Impermeabilizante </v>
          </cell>
          <cell r="D283">
            <v>41875.841265741037</v>
          </cell>
        </row>
        <row r="284">
          <cell r="B284" t="str">
            <v>g</v>
          </cell>
          <cell r="C284" t="str">
            <v>Pintura Imprimante</v>
          </cell>
          <cell r="D284">
            <v>53251.016532127862</v>
          </cell>
        </row>
        <row r="285">
          <cell r="B285" t="str">
            <v>u</v>
          </cell>
          <cell r="C285" t="str">
            <v xml:space="preserve">Piscina de decantación de (3*3*1)
</v>
          </cell>
          <cell r="D285">
            <v>56498.068130448817</v>
          </cell>
        </row>
        <row r="286">
          <cell r="B286" t="str">
            <v>kg</v>
          </cell>
          <cell r="C286" t="str">
            <v xml:space="preserve">Plastificante (Sikament)
</v>
          </cell>
          <cell r="D286">
            <v>7846.866451404584</v>
          </cell>
        </row>
        <row r="287">
          <cell r="B287" t="str">
            <v>m</v>
          </cell>
          <cell r="C287" t="str">
            <v xml:space="preserve">Platina de 1´´ x 1/4´´ (cerramiento en malla)
</v>
          </cell>
          <cell r="D287">
            <v>3661.5911527284466</v>
          </cell>
        </row>
        <row r="288">
          <cell r="B288" t="str">
            <v>u</v>
          </cell>
          <cell r="C288" t="str">
            <v xml:space="preserve">Poste de madera para cercas </v>
          </cell>
          <cell r="D288">
            <v>9692.4058144675619</v>
          </cell>
        </row>
        <row r="289">
          <cell r="B289" t="str">
            <v>u</v>
          </cell>
          <cell r="C289" t="str">
            <v xml:space="preserve">Poste en angulo de 2*2*1/4 de 3,5m para señal
</v>
          </cell>
          <cell r="D289">
            <v>70758.228802066515</v>
          </cell>
        </row>
        <row r="290">
          <cell r="B290" t="str">
            <v>u</v>
          </cell>
          <cell r="C290" t="str">
            <v>Poste kilometraje</v>
          </cell>
          <cell r="D290">
            <v>75639.125998748466</v>
          </cell>
        </row>
        <row r="291">
          <cell r="B291" t="str">
            <v>u</v>
          </cell>
          <cell r="C291" t="str">
            <v>Postes De Concreto Para Cercas 2,00 Mts</v>
          </cell>
          <cell r="D291">
            <v>34337.51817888279</v>
          </cell>
        </row>
        <row r="292">
          <cell r="B292" t="str">
            <v>u</v>
          </cell>
          <cell r="C292" t="str">
            <v xml:space="preserve">Postes de concreto para cercas
</v>
          </cell>
          <cell r="D292">
            <v>34337.51817888279</v>
          </cell>
        </row>
        <row r="293">
          <cell r="B293" t="str">
            <v>u</v>
          </cell>
          <cell r="C293" t="str">
            <v xml:space="preserve">Postes para defensa metálica (1,80m)
</v>
          </cell>
          <cell r="D293">
            <v>101782.5789473684</v>
          </cell>
        </row>
        <row r="294">
          <cell r="B294" t="str">
            <v>lb</v>
          </cell>
          <cell r="C294" t="str">
            <v>Puntilla</v>
          </cell>
          <cell r="D294">
            <v>2623.6680658701962</v>
          </cell>
        </row>
        <row r="295">
          <cell r="B295" t="str">
            <v>lt</v>
          </cell>
          <cell r="C295" t="str">
            <v>Químico estabilizante (PROBASE)</v>
          </cell>
          <cell r="D295">
            <v>69219.720342912493</v>
          </cell>
        </row>
        <row r="296">
          <cell r="B296" t="str">
            <v>kg</v>
          </cell>
          <cell r="C296" t="str">
            <v xml:space="preserve">Refuerzo de 3/8'' 60000 psi
</v>
          </cell>
          <cell r="D296">
            <v>2467.2974491443329</v>
          </cell>
        </row>
        <row r="297">
          <cell r="B297" t="str">
            <v>kg</v>
          </cell>
          <cell r="C297" t="str">
            <v xml:space="preserve">Resina termoplástica </v>
          </cell>
          <cell r="D297">
            <v>7775.5026800129144</v>
          </cell>
        </row>
        <row r="298">
          <cell r="B298" t="str">
            <v>u</v>
          </cell>
          <cell r="C298" t="str">
            <v>Salida en PVC D=2´´</v>
          </cell>
          <cell r="D298">
            <v>2056.9557636422342</v>
          </cell>
        </row>
        <row r="299">
          <cell r="B299" t="str">
            <v>u</v>
          </cell>
          <cell r="C299" t="str">
            <v xml:space="preserve">Sección De Tope Defensa Metálica </v>
          </cell>
          <cell r="D299">
            <v>43710.309977397475</v>
          </cell>
        </row>
        <row r="300">
          <cell r="B300" t="str">
            <v>u</v>
          </cell>
          <cell r="C300" t="str">
            <v>Sección final de defensa metálica</v>
          </cell>
          <cell r="D300">
            <v>59950.81530513399</v>
          </cell>
        </row>
        <row r="301">
          <cell r="B301" t="str">
            <v>u</v>
          </cell>
          <cell r="C301" t="str">
            <v>Sección tope</v>
          </cell>
          <cell r="D301">
            <v>58197.155569906354</v>
          </cell>
        </row>
        <row r="302">
          <cell r="B302" t="str">
            <v>m</v>
          </cell>
          <cell r="C302" t="str">
            <v>Sello de silicona o sellador autonivelante</v>
          </cell>
          <cell r="D302">
            <v>5503.4061349693238</v>
          </cell>
        </row>
        <row r="303">
          <cell r="B303" t="str">
            <v>kg</v>
          </cell>
          <cell r="C303" t="str">
            <v>Semilla Para Empradizar Tipo Braquiaria</v>
          </cell>
          <cell r="D303">
            <v>40185.149564094281</v>
          </cell>
        </row>
        <row r="304">
          <cell r="B304" t="str">
            <v>kg</v>
          </cell>
          <cell r="C304" t="str">
            <v>Semillas para empradizar</v>
          </cell>
          <cell r="D304">
            <v>33747.717597675161</v>
          </cell>
        </row>
        <row r="305">
          <cell r="B305" t="str">
            <v>u</v>
          </cell>
          <cell r="C305" t="str">
            <v xml:space="preserve">Señal (grupo 1) tablero en lamina galvanizada de 90*90 cm, calibre 16 reflectivo tipo 1./ incluye poste)
</v>
          </cell>
          <cell r="D305">
            <v>258767.13400064575</v>
          </cell>
        </row>
        <row r="306">
          <cell r="B306" t="str">
            <v>u</v>
          </cell>
          <cell r="C306" t="str">
            <v xml:space="preserve">Señal (grupo 1). Tablero en lámina galvanizada de 75cm*75cm, calibre 16, reflectivo tipo 1/ incluye poste )
</v>
          </cell>
          <cell r="D306">
            <v>219842.3945753955</v>
          </cell>
        </row>
        <row r="307">
          <cell r="B307" t="str">
            <v>u</v>
          </cell>
          <cell r="C307" t="str">
            <v xml:space="preserve">Señal (grupo 2). Tablero en lámina galvanizado de 1,2m*0,4m, calibre 16, reflectivo tipo 1. 
</v>
          </cell>
          <cell r="D307">
            <v>185849.86364573991</v>
          </cell>
        </row>
        <row r="308">
          <cell r="B308" t="str">
            <v>u</v>
          </cell>
          <cell r="C308" t="str">
            <v xml:space="preserve">Señal (grupo 3 ferrocarril) (SP-54). Tablero en lámina galvanizado de 2,4m*0,3m, calibre 16, reflectivo tipo 1. 
</v>
          </cell>
          <cell r="D308">
            <v>289332.86696803354</v>
          </cell>
        </row>
        <row r="309">
          <cell r="B309" t="str">
            <v>u</v>
          </cell>
          <cell r="C309" t="str">
            <v xml:space="preserve">Señal (grupo 4). Tablero en lámina galvanizado de 60cm*75cm, calibre 16, reflectivo tipo 1. (delineador de curva horizontal)
</v>
          </cell>
          <cell r="D309">
            <v>164059.5957805129</v>
          </cell>
        </row>
        <row r="310">
          <cell r="B310" t="str">
            <v>m2</v>
          </cell>
          <cell r="C310" t="str">
            <v xml:space="preserve">Señal (grupo 5). Tablero en lámina galvanizado de 0,90m*1,13m, calibre 16, reflectivo tipo 1. 
</v>
          </cell>
          <cell r="D310">
            <v>242800.53961898608</v>
          </cell>
        </row>
        <row r="311">
          <cell r="B311" t="str">
            <v>u</v>
          </cell>
          <cell r="C311" t="str">
            <v>Señal temporal preventiva</v>
          </cell>
          <cell r="D311">
            <v>141250.94239586694</v>
          </cell>
        </row>
        <row r="312">
          <cell r="B312" t="str">
            <v>kg</v>
          </cell>
          <cell r="C312" t="str">
            <v>Sika Color C</v>
          </cell>
          <cell r="D312">
            <v>19038.898442501955</v>
          </cell>
        </row>
        <row r="313">
          <cell r="B313" t="str">
            <v>kg</v>
          </cell>
          <cell r="C313" t="str">
            <v>Sika Top 122</v>
          </cell>
          <cell r="D313">
            <v>5682.6026638682588</v>
          </cell>
        </row>
        <row r="314">
          <cell r="B314" t="str">
            <v>kg</v>
          </cell>
          <cell r="C314" t="str">
            <v>Sika Top Armatec 108</v>
          </cell>
          <cell r="D314">
            <v>14611.732192444299</v>
          </cell>
        </row>
        <row r="315">
          <cell r="B315" t="str">
            <v>kg</v>
          </cell>
          <cell r="C315" t="str">
            <v>Sikadur 32 Primer</v>
          </cell>
          <cell r="D315">
            <v>77429.691959961245</v>
          </cell>
        </row>
        <row r="316">
          <cell r="B316" t="str">
            <v>kg</v>
          </cell>
          <cell r="C316" t="str">
            <v>Sikaset L - Acelerante</v>
          </cell>
          <cell r="D316">
            <v>12801.401226993863</v>
          </cell>
        </row>
        <row r="317">
          <cell r="B317" t="str">
            <v>kg</v>
          </cell>
          <cell r="C317" t="str">
            <v>Soldadura 6013 de 1/8</v>
          </cell>
          <cell r="D317">
            <v>6836.2295124313841</v>
          </cell>
        </row>
        <row r="318">
          <cell r="B318" t="str">
            <v>kg</v>
          </cell>
          <cell r="C318" t="str">
            <v>Soldadura 7018</v>
          </cell>
          <cell r="D318">
            <v>8065.6803680981584</v>
          </cell>
        </row>
        <row r="319">
          <cell r="B319" t="str">
            <v>kg</v>
          </cell>
          <cell r="C319" t="str">
            <v xml:space="preserve">Soldadura E70XX o en arco sumergido
</v>
          </cell>
          <cell r="D319">
            <v>11455.984242815626</v>
          </cell>
        </row>
        <row r="320">
          <cell r="B320" t="str">
            <v>u</v>
          </cell>
          <cell r="C320" t="str">
            <v xml:space="preserve">Soldadura en PVC 1/8 de galón (anclajes)
</v>
          </cell>
          <cell r="D320">
            <v>34440.366343020061</v>
          </cell>
        </row>
        <row r="321">
          <cell r="B321" t="str">
            <v>kg</v>
          </cell>
          <cell r="C321" t="str">
            <v>Soldadura L-70</v>
          </cell>
          <cell r="D321">
            <v>15152.20781401356</v>
          </cell>
        </row>
        <row r="322">
          <cell r="B322" t="str">
            <v>gal</v>
          </cell>
          <cell r="C322" t="str">
            <v xml:space="preserve">Superplastificante Sikament
</v>
          </cell>
          <cell r="D322">
            <v>32100.851647400708</v>
          </cell>
        </row>
        <row r="323">
          <cell r="B323" t="str">
            <v>u</v>
          </cell>
          <cell r="C323" t="str">
            <v xml:space="preserve">Tabla burda en madera aserrada (0,30*0,03*3,00) 
</v>
          </cell>
          <cell r="D323">
            <v>18732.989990313203</v>
          </cell>
        </row>
        <row r="324">
          <cell r="B324" t="str">
            <v>u</v>
          </cell>
          <cell r="C324" t="str">
            <v xml:space="preserve">Tablero en lámina galvanizada de 1,2 cm*0,4 cm, calibre 16, reflectivo tipo 1.
</v>
          </cell>
          <cell r="D324">
            <v>102129.95259928962</v>
          </cell>
        </row>
        <row r="325">
          <cell r="B325" t="str">
            <v>u</v>
          </cell>
          <cell r="C325" t="str">
            <v xml:space="preserve">Tablero en lámina galvanizada de 2,4 m*30 cm, calibre 16, reflectivo tipo 1.
</v>
          </cell>
          <cell r="D325">
            <v>174055.18895705519</v>
          </cell>
        </row>
        <row r="326">
          <cell r="B326" t="str">
            <v>u</v>
          </cell>
          <cell r="C326" t="str">
            <v xml:space="preserve">Tablero en lámina galvanizada de 60 cm*75cm, calibre 16, reflectivo tipo 1
</v>
          </cell>
          <cell r="D326">
            <v>149815.64443009361</v>
          </cell>
        </row>
        <row r="327">
          <cell r="B327" t="str">
            <v>u</v>
          </cell>
          <cell r="C327" t="str">
            <v xml:space="preserve">Tablero en lámina galvanizada de 75cm*75cm, calibre 16, reflectivo tipo 1. Incluye poste de 2*2*1/4´´ 
</v>
          </cell>
          <cell r="D327">
            <v>175424.74368743945</v>
          </cell>
        </row>
        <row r="328">
          <cell r="B328" t="str">
            <v>u</v>
          </cell>
          <cell r="C328" t="str">
            <v xml:space="preserve">Tablero en lámina galvanizado de 0,90m*1,13m, calibre 16, reflectivo tipo 1. </v>
          </cell>
          <cell r="D328">
            <v>271815.16002583143</v>
          </cell>
        </row>
        <row r="329">
          <cell r="B329" t="str">
            <v>u</v>
          </cell>
          <cell r="C329" t="str">
            <v>Tablestaca de madera aserrada (0.25x0.03x3)</v>
          </cell>
          <cell r="D329">
            <v>16530.285685197279</v>
          </cell>
        </row>
        <row r="330">
          <cell r="B330" t="str">
            <v>u</v>
          </cell>
          <cell r="C330" t="str">
            <v xml:space="preserve">Tablestaca en madera aserrada (0,25*0,05*3)
</v>
          </cell>
          <cell r="D330">
            <v>21051.340142579065</v>
          </cell>
        </row>
        <row r="331">
          <cell r="B331" t="str">
            <v>u</v>
          </cell>
          <cell r="C331" t="str">
            <v xml:space="preserve">Tablestaca en madera aserrada (0,3*0,03*3)
</v>
          </cell>
          <cell r="D331">
            <v>18388.975375771999</v>
          </cell>
        </row>
        <row r="332">
          <cell r="B332" t="str">
            <v>u</v>
          </cell>
          <cell r="C332" t="str">
            <v xml:space="preserve">Tablestaca metálica (riel de 70 lb/yarda)
</v>
          </cell>
          <cell r="D332">
            <v>73486.843590571516</v>
          </cell>
        </row>
        <row r="333">
          <cell r="B333" t="str">
            <v>u</v>
          </cell>
          <cell r="C333" t="str">
            <v>Tacha reflectiva</v>
          </cell>
          <cell r="D333">
            <v>4632.3483371004195</v>
          </cell>
        </row>
        <row r="334">
          <cell r="B334" t="str">
            <v>u</v>
          </cell>
          <cell r="C334" t="str">
            <v xml:space="preserve">Tachón en resina de (50*15*8) cm
</v>
          </cell>
          <cell r="D334">
            <v>27475.051985792699</v>
          </cell>
        </row>
        <row r="335">
          <cell r="B335" t="str">
            <v>u</v>
          </cell>
          <cell r="C335" t="str">
            <v xml:space="preserve">Tapón en PVC RD21 de 1´´ (para anclaje)
</v>
          </cell>
          <cell r="D335">
            <v>1323.378172424927</v>
          </cell>
        </row>
        <row r="336">
          <cell r="B336" t="str">
            <v>m3</v>
          </cell>
          <cell r="C336" t="str">
            <v xml:space="preserve">Tierra abonada </v>
          </cell>
          <cell r="D336">
            <v>54615.325691228289</v>
          </cell>
        </row>
        <row r="337">
          <cell r="B337" t="str">
            <v>m3</v>
          </cell>
          <cell r="C337" t="str">
            <v xml:space="preserve">Tierra común
</v>
          </cell>
          <cell r="D337">
            <v>14891.483895724985</v>
          </cell>
        </row>
        <row r="338">
          <cell r="B338" t="str">
            <v>u</v>
          </cell>
          <cell r="C338" t="str">
            <v>Tornillos de Unión de D= 12 mm</v>
          </cell>
          <cell r="D338">
            <v>953.96570875040345</v>
          </cell>
        </row>
        <row r="339">
          <cell r="B339" t="str">
            <v>u</v>
          </cell>
          <cell r="C339" t="str">
            <v>Tornillos para defensa metálica</v>
          </cell>
          <cell r="D339">
            <v>2803.1269615757178</v>
          </cell>
        </row>
        <row r="340">
          <cell r="B340" t="str">
            <v>kg</v>
          </cell>
          <cell r="C340" t="str">
            <v>Torón de tensionmiento 1/2´´ o 5/8´´</v>
          </cell>
          <cell r="D340">
            <v>5211.654246044558</v>
          </cell>
        </row>
        <row r="341">
          <cell r="B341" t="str">
            <v>u</v>
          </cell>
          <cell r="C341" t="str">
            <v>Tramo Curvo De 4,13 M Galvanizado</v>
          </cell>
          <cell r="D341">
            <v>274022.18960284145</v>
          </cell>
        </row>
        <row r="342">
          <cell r="B342" t="str">
            <v>u</v>
          </cell>
          <cell r="C342" t="str">
            <v>Tramo Final O Terminal 2,5 Mm, De 71 Cm Galvanizado</v>
          </cell>
          <cell r="D342">
            <v>59945.567969002252</v>
          </cell>
        </row>
        <row r="343">
          <cell r="B343" t="str">
            <v>m</v>
          </cell>
          <cell r="C343" t="str">
            <v xml:space="preserve">Tramo recto para defensas metálicas (4,13m)
</v>
          </cell>
          <cell r="D343">
            <v>75420.514040722075</v>
          </cell>
        </row>
        <row r="344">
          <cell r="B344" t="str">
            <v>u</v>
          </cell>
          <cell r="C344" t="str">
            <v>Transductores Electrónicos (Incluye Cables, Protección Contra El Concreto Y Panel De Lectura)</v>
          </cell>
          <cell r="D344">
            <v>1409495.3540845977</v>
          </cell>
        </row>
        <row r="345">
          <cell r="B345" t="str">
            <v>u</v>
          </cell>
          <cell r="C345" t="str">
            <v>Transductores electrónicos (incluye cables, protección contra el concreto y panel de lectura)</v>
          </cell>
          <cell r="D345">
            <v>1401612.8057474974</v>
          </cell>
        </row>
        <row r="346">
          <cell r="B346" t="str">
            <v>u</v>
          </cell>
          <cell r="C346" t="str">
            <v>Transductores Mecánicos (Incluye Cables, Protección Contra El Concreto Y Panel De Lectura)</v>
          </cell>
          <cell r="D346">
            <v>882175.85366483685</v>
          </cell>
        </row>
        <row r="347">
          <cell r="B347" t="str">
            <v>u</v>
          </cell>
          <cell r="C347" t="str">
            <v>Transductores mecánicos (incluye cables, protección contra el concreto y panel de lectura)</v>
          </cell>
          <cell r="D347">
            <v>856085.04895059729</v>
          </cell>
        </row>
        <row r="348">
          <cell r="B348" t="str">
            <v>m3</v>
          </cell>
          <cell r="C348" t="str">
            <v xml:space="preserve">Triturado tamaño 1/2''
</v>
          </cell>
          <cell r="D348">
            <v>62693.073167581526</v>
          </cell>
        </row>
        <row r="349">
          <cell r="B349" t="str">
            <v>kg</v>
          </cell>
          <cell r="C349" t="str">
            <v xml:space="preserve">Trompetas de 12 torones (tensionamiento)
</v>
          </cell>
          <cell r="D349">
            <v>67800.830158217621</v>
          </cell>
        </row>
        <row r="350">
          <cell r="B350" t="str">
            <v>m</v>
          </cell>
          <cell r="C350" t="str">
            <v xml:space="preserve">Tubería D=4´´ tipo pesado, E=2mm (baranda metálica)
</v>
          </cell>
          <cell r="D350">
            <v>45669.665288989338</v>
          </cell>
        </row>
        <row r="351">
          <cell r="B351" t="str">
            <v>u</v>
          </cell>
          <cell r="C351" t="str">
            <v xml:space="preserve">Tubería de 10´´ PAA vaciado tremi de 4 mts
</v>
          </cell>
          <cell r="D351">
            <v>86320.778301582162</v>
          </cell>
        </row>
        <row r="352">
          <cell r="B352" t="str">
            <v>m</v>
          </cell>
          <cell r="C352" t="str">
            <v>Tubería de Plástico</v>
          </cell>
          <cell r="D352">
            <v>10710.86251210849</v>
          </cell>
        </row>
        <row r="353">
          <cell r="B353" t="str">
            <v>m</v>
          </cell>
          <cell r="C353" t="str">
            <v xml:space="preserve">Tubería en H de D=1/4´´, H=1.40m, A=0.20m (baranda metálica)
</v>
          </cell>
          <cell r="D353">
            <v>60134.472069744901</v>
          </cell>
        </row>
        <row r="354">
          <cell r="B354" t="str">
            <v>m</v>
          </cell>
          <cell r="C354" t="str">
            <v xml:space="preserve">Tubería Perforada en PVC de 2´´
</v>
          </cell>
          <cell r="D354">
            <v>18631.465256717787</v>
          </cell>
        </row>
        <row r="355">
          <cell r="B355" t="str">
            <v>m</v>
          </cell>
          <cell r="C355" t="str">
            <v>Tubería Petrolera 7´´</v>
          </cell>
          <cell r="D355">
            <v>130724.78611559572</v>
          </cell>
        </row>
        <row r="356">
          <cell r="B356" t="str">
            <v>m</v>
          </cell>
          <cell r="C356" t="str">
            <v xml:space="preserve">Tubería Pvc Alcantarillado D= 24´´ </v>
          </cell>
          <cell r="D356">
            <v>385845.02150468191</v>
          </cell>
        </row>
        <row r="357">
          <cell r="B357" t="str">
            <v>m</v>
          </cell>
          <cell r="C357" t="str">
            <v xml:space="preserve">Tubería Pvc Alcantarillado D= 36´´ </v>
          </cell>
          <cell r="D357">
            <v>1040411.3736519211</v>
          </cell>
        </row>
        <row r="358">
          <cell r="B358" t="str">
            <v>m</v>
          </cell>
          <cell r="C358" t="str">
            <v xml:space="preserve">Tubería PVC de 1´´ (para escamas en concreto)
</v>
          </cell>
          <cell r="D358">
            <v>5431.506890416531</v>
          </cell>
        </row>
        <row r="359">
          <cell r="B359" t="str">
            <v>m</v>
          </cell>
          <cell r="C359" t="str">
            <v>Tubería PVC RD21 de 1´´ (para anclajes)</v>
          </cell>
          <cell r="D359">
            <v>5403.1957628737482</v>
          </cell>
        </row>
        <row r="360">
          <cell r="B360" t="str">
            <v>m</v>
          </cell>
          <cell r="C360" t="str">
            <v>Tubo concreto clase C, D=0,25 m</v>
          </cell>
          <cell r="D360">
            <v>36841.546980949301</v>
          </cell>
        </row>
        <row r="361">
          <cell r="B361" t="str">
            <v>m</v>
          </cell>
          <cell r="C361" t="str">
            <v xml:space="preserve">Tubo concreto reforzado 900mm (tipo 1)
</v>
          </cell>
          <cell r="D361">
            <v>379197.69609299314</v>
          </cell>
        </row>
        <row r="362">
          <cell r="B362" t="str">
            <v>m</v>
          </cell>
          <cell r="C362" t="str">
            <v xml:space="preserve">Tubo concreto reforzado 900mm (tipo 2)
</v>
          </cell>
          <cell r="D362">
            <v>381278.78960284143</v>
          </cell>
        </row>
        <row r="363">
          <cell r="B363" t="str">
            <v>m</v>
          </cell>
          <cell r="C363" t="str">
            <v>Tubo concreto simple 450 mm</v>
          </cell>
          <cell r="D363">
            <v>97366.420858895683</v>
          </cell>
        </row>
        <row r="364">
          <cell r="B364" t="str">
            <v>m</v>
          </cell>
          <cell r="C364" t="str">
            <v>Tubo concreto simple 500 mm</v>
          </cell>
          <cell r="D364">
            <v>132882.67264061995</v>
          </cell>
        </row>
        <row r="365">
          <cell r="B365" t="str">
            <v>m</v>
          </cell>
          <cell r="C365" t="str">
            <v>Tubo concreto simple 600 mm</v>
          </cell>
          <cell r="D365">
            <v>160301.92095576363</v>
          </cell>
        </row>
        <row r="366">
          <cell r="B366" t="str">
            <v>m</v>
          </cell>
          <cell r="C366" t="str">
            <v>Tubo concreto simple 750 mm</v>
          </cell>
          <cell r="D366">
            <v>205985.22931869549</v>
          </cell>
        </row>
        <row r="367">
          <cell r="B367" t="str">
            <v>m</v>
          </cell>
          <cell r="C367" t="str">
            <v xml:space="preserve">Tubo corrugado de acero galvanizado MP-68
</v>
          </cell>
          <cell r="D367">
            <v>158015.13186955114</v>
          </cell>
        </row>
        <row r="368">
          <cell r="B368" t="str">
            <v>m</v>
          </cell>
          <cell r="C368" t="str">
            <v xml:space="preserve">Tubo metálico con recubrimiento bituminoso de lámina calibre 12 y diámetro de 60''
</v>
          </cell>
          <cell r="D368">
            <v>130499.15066193088</v>
          </cell>
        </row>
        <row r="369">
          <cell r="B369" t="str">
            <v>m</v>
          </cell>
          <cell r="C369" t="str">
            <v>Tubo metálico de alta resistencia</v>
          </cell>
          <cell r="D369">
            <v>54621.620729738446</v>
          </cell>
        </row>
        <row r="370">
          <cell r="B370" t="str">
            <v>m</v>
          </cell>
          <cell r="C370" t="str">
            <v>Tubo Metálico De Alta Resistencia</v>
          </cell>
          <cell r="D370">
            <v>56246.195996125272</v>
          </cell>
        </row>
        <row r="371">
          <cell r="B371" t="str">
            <v>u</v>
          </cell>
          <cell r="C371" t="str">
            <v xml:space="preserve">Tubo para cerramiento, calibre 16 de 2,7m (cerramientos en malla)
</v>
          </cell>
          <cell r="D371">
            <v>30282.457506244198</v>
          </cell>
        </row>
        <row r="372">
          <cell r="B372" t="str">
            <v>u</v>
          </cell>
          <cell r="C372" t="str">
            <v>Unión en PVC D=2´´</v>
          </cell>
          <cell r="D372">
            <v>3122.7501834630289</v>
          </cell>
        </row>
        <row r="373">
          <cell r="B373" t="str">
            <v>u</v>
          </cell>
          <cell r="C373" t="str">
            <v xml:space="preserve">Unión en PVC RD21 de 1´´ (para anclajes)
</v>
          </cell>
          <cell r="D373">
            <v>1204.7883758475941</v>
          </cell>
        </row>
        <row r="374">
          <cell r="B374" t="str">
            <v>u</v>
          </cell>
          <cell r="C374" t="str">
            <v>Uniones especiales de alta resistencia para tubería</v>
          </cell>
          <cell r="D374">
            <v>38143.935808847265</v>
          </cell>
        </row>
        <row r="375">
          <cell r="B375" t="str">
            <v>u</v>
          </cell>
          <cell r="C375" t="str">
            <v>Uniones Especiales De Alta Resistencia Para Tubería</v>
          </cell>
          <cell r="D375">
            <v>33725.678785921853</v>
          </cell>
        </row>
        <row r="376">
          <cell r="B376" t="str">
            <v>kg</v>
          </cell>
          <cell r="C376" t="str">
            <v>Varilla 5/8</v>
          </cell>
          <cell r="D376">
            <v>2514.5234743299966</v>
          </cell>
        </row>
        <row r="377">
          <cell r="B377" t="str">
            <v>glb</v>
          </cell>
          <cell r="C377" t="str">
            <v>Pintura y Estacas</v>
          </cell>
          <cell r="D377">
            <v>75717</v>
          </cell>
        </row>
        <row r="378">
          <cell r="B378" t="str">
            <v>u</v>
          </cell>
          <cell r="C378" t="str">
            <v>Disco abrasivo corte de metal 14"</v>
          </cell>
          <cell r="D378">
            <v>14500</v>
          </cell>
        </row>
        <row r="379">
          <cell r="B379" t="str">
            <v>un</v>
          </cell>
          <cell r="C379" t="str">
            <v>Canastilla o silla pasajuntas</v>
          </cell>
          <cell r="D379">
            <v>14500</v>
          </cell>
        </row>
        <row r="380">
          <cell r="B380" t="str">
            <v>M2</v>
          </cell>
          <cell r="C380" t="str">
            <v>Loseta Pref A55 tactil alerta</v>
          </cell>
          <cell r="D380">
            <v>65800</v>
          </cell>
        </row>
        <row r="381">
          <cell r="B381" t="str">
            <v>m2</v>
          </cell>
          <cell r="C381" t="str">
            <v>Adoquin Rectangular Plano (8x10x20)mm</v>
          </cell>
          <cell r="D381">
            <v>62750</v>
          </cell>
        </row>
        <row r="382">
          <cell r="B382" t="str">
            <v>UND</v>
          </cell>
          <cell r="C382" t="str">
            <v>Bolardo TIPO M-63</v>
          </cell>
          <cell r="D382">
            <v>112550.2</v>
          </cell>
        </row>
        <row r="383">
          <cell r="B383" t="str">
            <v>und</v>
          </cell>
          <cell r="C383" t="str">
            <v>Caneca en acero inoxidable tipo Barcelona</v>
          </cell>
          <cell r="D383">
            <v>515800</v>
          </cell>
        </row>
        <row r="384">
          <cell r="B384" t="str">
            <v>m</v>
          </cell>
          <cell r="C384" t="str">
            <v>Tuberia PVC um ext corrugado/int liso um Norma NTC 3722 D=250mm</v>
          </cell>
          <cell r="D384">
            <v>62815</v>
          </cell>
        </row>
        <row r="385">
          <cell r="B385" t="str">
            <v>UND</v>
          </cell>
          <cell r="C385" t="str">
            <v>REJILLA TIPO NORMA EPM(ET-AS-ME08-16)</v>
          </cell>
          <cell r="D385">
            <v>123760</v>
          </cell>
        </row>
        <row r="386">
          <cell r="B386" t="str">
            <v>UND</v>
          </cell>
          <cell r="C386" t="str">
            <v>REJILLA SUMIDERO CONTINUO</v>
          </cell>
          <cell r="D386">
            <v>154308.49</v>
          </cell>
        </row>
        <row r="387">
          <cell r="B387" t="str">
            <v>GAL</v>
          </cell>
          <cell r="C387" t="str">
            <v>Pintura para tráfico acrílica blanc/amar/azul/negro/rojo/verde x 1gal</v>
          </cell>
          <cell r="D387">
            <v>92500</v>
          </cell>
        </row>
        <row r="388">
          <cell r="B388" t="str">
            <v>UND</v>
          </cell>
          <cell r="C388" t="str">
            <v>CINTA DE DEMARCACION (ROLLO 500mx0.70m)</v>
          </cell>
          <cell r="D388">
            <v>32500</v>
          </cell>
        </row>
        <row r="389">
          <cell r="B389" t="str">
            <v>UND</v>
          </cell>
          <cell r="C389" t="str">
            <v>Señal (grupo 1) tablero en lamina galvanizada de 60*60 cm, calibre 16 reflectivo tipo 1./ incluye poste y cimentacion)</v>
          </cell>
          <cell r="D389">
            <v>294800</v>
          </cell>
        </row>
        <row r="390">
          <cell r="B390" t="str">
            <v>m2</v>
          </cell>
          <cell r="C390" t="str">
            <v>Formaleta 1/7</v>
          </cell>
          <cell r="D390">
            <v>30854</v>
          </cell>
        </row>
        <row r="391">
          <cell r="B391" t="str">
            <v>und</v>
          </cell>
          <cell r="C391" t="str">
            <v>Cilindro para MH de 1,2</v>
          </cell>
          <cell r="D391">
            <v>394526</v>
          </cell>
        </row>
        <row r="392">
          <cell r="B392" t="str">
            <v>und</v>
          </cell>
          <cell r="C392" t="str">
            <v>Cono para MH</v>
          </cell>
          <cell r="D392">
            <v>489632</v>
          </cell>
        </row>
        <row r="393">
          <cell r="B393" t="str">
            <v>und</v>
          </cell>
          <cell r="C393" t="str">
            <v xml:space="preserve"> Tapa de concreto para camara de inspeccion
</v>
          </cell>
          <cell r="D393">
            <v>361230</v>
          </cell>
        </row>
        <row r="394">
          <cell r="B394" t="str">
            <v>und</v>
          </cell>
          <cell r="C394" t="str">
            <v>Cañuelas en PVC</v>
          </cell>
          <cell r="D394">
            <v>9200</v>
          </cell>
        </row>
        <row r="395">
          <cell r="B395" t="str">
            <v>und</v>
          </cell>
          <cell r="C395" t="str">
            <v>Cuello y anillo para camara de inspeccion</v>
          </cell>
          <cell r="D395">
            <v>275489</v>
          </cell>
        </row>
        <row r="396">
          <cell r="B396" t="str">
            <v>m</v>
          </cell>
          <cell r="C396" t="str">
            <v>Tuberia pvc de 10"</v>
          </cell>
          <cell r="D396">
            <v>59974</v>
          </cell>
        </row>
        <row r="397">
          <cell r="B397" t="str">
            <v>m</v>
          </cell>
          <cell r="C397" t="str">
            <v>Tubería pvc 6"</v>
          </cell>
          <cell r="D397">
            <v>30762</v>
          </cell>
        </row>
        <row r="398">
          <cell r="B398" t="str">
            <v>m3</v>
          </cell>
          <cell r="C398" t="str">
            <v xml:space="preserve">Triturado 3/4 a 1 pulgada
</v>
          </cell>
          <cell r="D398">
            <v>105000</v>
          </cell>
        </row>
        <row r="399">
          <cell r="B399" t="str">
            <v>und</v>
          </cell>
          <cell r="C399" t="str">
            <v>Kit silla Yee 250x160</v>
          </cell>
          <cell r="D399">
            <v>145963</v>
          </cell>
        </row>
        <row r="400">
          <cell r="B400" t="str">
            <v>und</v>
          </cell>
          <cell r="C400" t="str">
            <v>Kit silla Yee 500x160</v>
          </cell>
          <cell r="D400">
            <v>370459</v>
          </cell>
        </row>
        <row r="401">
          <cell r="B401" t="str">
            <v>und</v>
          </cell>
          <cell r="C401" t="str">
            <v>Codo 45° 6"</v>
          </cell>
          <cell r="D401">
            <v>131456</v>
          </cell>
        </row>
        <row r="402">
          <cell r="B402" t="str">
            <v>M</v>
          </cell>
          <cell r="C402" t="str">
            <v>Malla Naranaja de Señalizacion 1.5x10mt</v>
          </cell>
          <cell r="D402">
            <v>94600</v>
          </cell>
        </row>
        <row r="403">
          <cell r="B403" t="str">
            <v>m</v>
          </cell>
          <cell r="C403" t="str">
            <v>Tuberia PVC um ext corrugado/int liso um Norma NTC 3722 D=610mm</v>
          </cell>
          <cell r="D403">
            <v>434166.66666666669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CANTIDADES"/>
      <sheetName val="Ppto"/>
      <sheetName val="DEVOLUCION CHADO "/>
      <sheetName val="INCREMENTO DE ACERO "/>
      <sheetName val="A.I.U ADICION "/>
      <sheetName val="A.I.U (modificado)"/>
      <sheetName val="A.I.U"/>
      <sheetName val="P.A.G.A"/>
      <sheetName val="PManejo de transito"/>
      <sheetName val="PAGA"/>
      <sheetName val="PMT"/>
      <sheetName val="Caracterización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2.1"/>
      <sheetName val="2.2"/>
      <sheetName val="2.3"/>
      <sheetName val="2.4"/>
      <sheetName val="2.5"/>
      <sheetName val="2.6"/>
      <sheetName val="2.7"/>
      <sheetName val="3.1"/>
      <sheetName val="4.1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/>
      <sheetData sheetId="1"/>
      <sheetData sheetId="2">
        <row r="13">
          <cell r="I13">
            <v>596.66999999999996</v>
          </cell>
        </row>
        <row r="15">
          <cell r="I15">
            <v>57.036000000000001</v>
          </cell>
        </row>
        <row r="17">
          <cell r="I17">
            <v>634.03099999999995</v>
          </cell>
        </row>
        <row r="19">
          <cell r="I19">
            <v>1572.4</v>
          </cell>
        </row>
        <row r="21">
          <cell r="I21">
            <v>4874.78</v>
          </cell>
        </row>
        <row r="23">
          <cell r="I23">
            <v>651.08000000000004</v>
          </cell>
        </row>
        <row r="26">
          <cell r="I26">
            <v>105.25</v>
          </cell>
        </row>
        <row r="28">
          <cell r="I28">
            <v>49.78</v>
          </cell>
        </row>
        <row r="30">
          <cell r="I30">
            <v>6873.6</v>
          </cell>
        </row>
        <row r="32">
          <cell r="I32">
            <v>57.91</v>
          </cell>
        </row>
        <row r="34">
          <cell r="I34">
            <v>47</v>
          </cell>
        </row>
        <row r="38">
          <cell r="I38">
            <v>13.618</v>
          </cell>
        </row>
        <row r="41">
          <cell r="I41">
            <v>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 CONCRETO CICPLOPEO "/>
    </sheetNames>
    <sheetDataSet>
      <sheetData sheetId="0" refreshError="1">
        <row r="29">
          <cell r="G29">
            <v>49322</v>
          </cell>
        </row>
        <row r="68">
          <cell r="G68">
            <v>46421</v>
          </cell>
        </row>
        <row r="106">
          <cell r="G106">
            <v>45868</v>
          </cell>
        </row>
        <row r="147">
          <cell r="G147">
            <v>49038</v>
          </cell>
        </row>
        <row r="183">
          <cell r="G183">
            <v>47689</v>
          </cell>
        </row>
        <row r="221">
          <cell r="G221">
            <v>57797</v>
          </cell>
        </row>
        <row r="258">
          <cell r="G258">
            <v>51202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C260"/>
  <sheetViews>
    <sheetView tabSelected="1" showWhiteSpace="0" view="pageBreakPreview" topLeftCell="A211" zoomScale="98" zoomScaleNormal="25" zoomScaleSheetLayoutView="98" zoomScalePageLayoutView="60" workbookViewId="0">
      <selection activeCell="G252" sqref="G252"/>
    </sheetView>
  </sheetViews>
  <sheetFormatPr baseColWidth="10" defaultColWidth="10.85546875" defaultRowHeight="15" customHeight="1" x14ac:dyDescent="0.25"/>
  <cols>
    <col min="1" max="1" width="7.28515625" customWidth="1"/>
    <col min="2" max="2" width="10.140625" customWidth="1"/>
    <col min="3" max="3" width="58.5703125" customWidth="1"/>
    <col min="4" max="4" width="12.85546875" customWidth="1"/>
    <col min="5" max="5" width="15.85546875" customWidth="1"/>
    <col min="6" max="6" width="19.7109375" customWidth="1"/>
    <col min="7" max="7" width="21" customWidth="1"/>
    <col min="8" max="8" width="20.42578125" customWidth="1"/>
    <col min="9" max="9" width="24.28515625" customWidth="1"/>
    <col min="10" max="10" width="20.42578125" customWidth="1"/>
    <col min="11" max="11" width="14.85546875" customWidth="1"/>
    <col min="12" max="12" width="20.140625" customWidth="1"/>
    <col min="13" max="13" width="12.28515625" customWidth="1"/>
    <col min="14" max="14" width="27.7109375" customWidth="1"/>
    <col min="15" max="15" width="29.28515625" customWidth="1"/>
    <col min="16" max="16" width="20.42578125" customWidth="1"/>
    <col min="17" max="17" width="17.140625" bestFit="1" customWidth="1"/>
    <col min="18" max="18" width="104.140625" hidden="1" customWidth="1"/>
    <col min="19" max="20" width="20" hidden="1" customWidth="1"/>
    <col min="21" max="23" width="17.5703125" hidden="1" customWidth="1"/>
    <col min="24" max="25" width="20" hidden="1" customWidth="1"/>
    <col min="26" max="26" width="10.85546875" hidden="1" customWidth="1"/>
    <col min="27" max="28" width="20" hidden="1" customWidth="1"/>
    <col min="29" max="29" width="20.7109375" customWidth="1"/>
  </cols>
  <sheetData>
    <row r="1" spans="1:29" ht="24.6" customHeight="1" thickBot="1" x14ac:dyDescent="0.3">
      <c r="A1" s="395" t="s">
        <v>0</v>
      </c>
      <c r="B1" s="396"/>
      <c r="C1" s="386" t="s">
        <v>563</v>
      </c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8"/>
      <c r="P1" s="241"/>
      <c r="R1" s="120" t="s">
        <v>481</v>
      </c>
      <c r="S1" s="120" t="s">
        <v>482</v>
      </c>
      <c r="T1" s="120" t="s">
        <v>483</v>
      </c>
      <c r="U1" s="120" t="s">
        <v>484</v>
      </c>
      <c r="V1" s="145"/>
      <c r="W1" s="145"/>
      <c r="Y1" t="s">
        <v>494</v>
      </c>
      <c r="AB1" t="s">
        <v>495</v>
      </c>
    </row>
    <row r="2" spans="1:29" ht="12.6" customHeight="1" thickBot="1" x14ac:dyDescent="0.3">
      <c r="A2" s="397" t="s">
        <v>1</v>
      </c>
      <c r="B2" s="398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400"/>
      <c r="O2" s="298"/>
      <c r="P2" s="242"/>
      <c r="R2" s="120" t="s">
        <v>485</v>
      </c>
      <c r="S2" s="144">
        <f>+Y2</f>
        <v>21109626359</v>
      </c>
      <c r="T2" s="144">
        <f>+AB2</f>
        <v>20672701278</v>
      </c>
      <c r="U2" s="142">
        <f>+T2-S2</f>
        <v>-436925081</v>
      </c>
      <c r="V2" s="146"/>
      <c r="W2" s="146"/>
      <c r="X2" s="137">
        <f>+I5</f>
        <v>16370244216</v>
      </c>
      <c r="Y2" s="143">
        <f>+ROUND(X2*(1+$F$226),0)</f>
        <v>21109626359</v>
      </c>
      <c r="AA2" s="137">
        <f>+N5</f>
        <v>16031414425</v>
      </c>
      <c r="AB2" s="143">
        <f>+ROUND(AA2*(1+$F$226),0)</f>
        <v>20672701278</v>
      </c>
    </row>
    <row r="3" spans="1:29" ht="26.45" customHeight="1" x14ac:dyDescent="0.25">
      <c r="A3" s="392"/>
      <c r="B3" s="379"/>
      <c r="C3" s="379"/>
      <c r="D3" s="151"/>
      <c r="E3" s="151"/>
      <c r="F3" s="392" t="s">
        <v>499</v>
      </c>
      <c r="G3" s="380"/>
      <c r="H3" s="379" t="s">
        <v>2</v>
      </c>
      <c r="I3" s="380"/>
      <c r="J3" s="401" t="s">
        <v>3</v>
      </c>
      <c r="K3" s="402"/>
      <c r="L3" s="403"/>
      <c r="M3" s="401" t="s">
        <v>4</v>
      </c>
      <c r="N3" s="403"/>
      <c r="O3" s="299" t="s">
        <v>500</v>
      </c>
      <c r="P3" s="243"/>
      <c r="R3" s="120" t="s">
        <v>486</v>
      </c>
      <c r="S3" s="144">
        <f t="shared" ref="S3:S11" si="0">+Y3</f>
        <v>2682469567</v>
      </c>
      <c r="T3" s="144">
        <f t="shared" ref="T3:T11" si="1">+AB3</f>
        <v>2379260541</v>
      </c>
      <c r="U3" s="142">
        <f t="shared" ref="U3:U12" si="2">+T3-S3</f>
        <v>-303209026</v>
      </c>
      <c r="V3" s="146"/>
      <c r="W3" s="146"/>
      <c r="X3" s="137">
        <f>+I96</f>
        <v>2080220709</v>
      </c>
      <c r="Y3" s="143">
        <f>+ROUND(X3*(1+$F$226),0)</f>
        <v>2682469567</v>
      </c>
      <c r="AA3" s="137">
        <f>+N96</f>
        <v>1845086002</v>
      </c>
      <c r="AB3" s="143">
        <f>+ROUND(AA3*(1+$F$226),0)</f>
        <v>2379260541</v>
      </c>
    </row>
    <row r="4" spans="1:29" ht="25.5" x14ac:dyDescent="0.25">
      <c r="A4" s="1" t="s">
        <v>5</v>
      </c>
      <c r="B4" s="2" t="s">
        <v>6</v>
      </c>
      <c r="C4" s="2" t="s">
        <v>7</v>
      </c>
      <c r="D4" s="2" t="s">
        <v>8</v>
      </c>
      <c r="E4" s="172" t="s">
        <v>9</v>
      </c>
      <c r="F4" s="1" t="s">
        <v>10</v>
      </c>
      <c r="G4" s="3" t="s">
        <v>11</v>
      </c>
      <c r="H4" s="183" t="s">
        <v>10</v>
      </c>
      <c r="I4" s="3" t="s">
        <v>11</v>
      </c>
      <c r="J4" s="1" t="s">
        <v>12</v>
      </c>
      <c r="K4" s="2" t="s">
        <v>13</v>
      </c>
      <c r="L4" s="4" t="s">
        <v>14</v>
      </c>
      <c r="M4" s="1" t="s">
        <v>15</v>
      </c>
      <c r="N4" s="4" t="s">
        <v>16</v>
      </c>
      <c r="O4" s="4" t="s">
        <v>564</v>
      </c>
      <c r="P4" s="244"/>
      <c r="R4" s="120" t="s">
        <v>487</v>
      </c>
      <c r="S4" s="144">
        <f t="shared" si="0"/>
        <v>170301424</v>
      </c>
      <c r="T4" s="144">
        <f t="shared" si="1"/>
        <v>166664742</v>
      </c>
      <c r="U4" s="142">
        <f t="shared" si="2"/>
        <v>-3636682</v>
      </c>
      <c r="V4" s="146"/>
      <c r="W4" s="146"/>
      <c r="X4" s="137">
        <f>+I167</f>
        <v>132066568</v>
      </c>
      <c r="Y4" s="143">
        <f>+ROUND(X4*(1+$F$226),0)</f>
        <v>170301424</v>
      </c>
      <c r="AA4" s="137">
        <f>+N167</f>
        <v>129246368</v>
      </c>
      <c r="AB4" s="143">
        <f>+ROUND(AA4*(1+$F$226),0)</f>
        <v>166664742</v>
      </c>
    </row>
    <row r="5" spans="1:29" ht="25.5" x14ac:dyDescent="0.25">
      <c r="A5" s="5" t="s">
        <v>17</v>
      </c>
      <c r="B5" s="6"/>
      <c r="C5" s="152" t="s">
        <v>18</v>
      </c>
      <c r="D5" s="153"/>
      <c r="E5" s="153"/>
      <c r="F5" s="190"/>
      <c r="G5" s="191">
        <v>16371766404.1</v>
      </c>
      <c r="H5" s="154"/>
      <c r="I5" s="7">
        <f>+I6+I16+I26+I36+I46+I56+I66+I76+I86</f>
        <v>16370244216</v>
      </c>
      <c r="J5" s="367"/>
      <c r="K5" s="368"/>
      <c r="L5" s="7">
        <f>+L6+L16+L26+L36+L46+L56+L66+L76+L86</f>
        <v>-338829791</v>
      </c>
      <c r="M5" s="8"/>
      <c r="N5" s="9">
        <f>+N6+N16+N26+N36+N46+N56+N66+N76+N86</f>
        <v>16031414425</v>
      </c>
      <c r="O5" s="300">
        <v>9773718347.1321945</v>
      </c>
      <c r="P5" s="245"/>
      <c r="R5" s="120" t="s">
        <v>488</v>
      </c>
      <c r="S5" s="144">
        <f t="shared" si="0"/>
        <v>1680538</v>
      </c>
      <c r="T5" s="144">
        <f t="shared" si="1"/>
        <v>1680538</v>
      </c>
      <c r="U5" s="142">
        <f t="shared" si="2"/>
        <v>0</v>
      </c>
      <c r="V5" s="146"/>
      <c r="W5" s="146"/>
      <c r="X5" s="137">
        <f>+I178</f>
        <v>1303236</v>
      </c>
      <c r="Y5" s="143">
        <f>+ROUND(X5*(1+$F$226),0)</f>
        <v>1680538</v>
      </c>
      <c r="AA5" s="137">
        <f>+N178</f>
        <v>1303236</v>
      </c>
      <c r="AB5" s="143">
        <f>+ROUND(AA5*(1+$F$226),0)</f>
        <v>1680538</v>
      </c>
    </row>
    <row r="6" spans="1:29" x14ac:dyDescent="0.25">
      <c r="A6" s="5" t="s">
        <v>19</v>
      </c>
      <c r="B6" s="6" t="s">
        <v>20</v>
      </c>
      <c r="C6" s="10" t="s">
        <v>21</v>
      </c>
      <c r="D6" s="6" t="s">
        <v>22</v>
      </c>
      <c r="E6" s="45"/>
      <c r="F6" s="192"/>
      <c r="G6" s="191">
        <v>288545909</v>
      </c>
      <c r="H6" s="46"/>
      <c r="I6" s="11">
        <f>SUM(I7:I15)</f>
        <v>288504184</v>
      </c>
      <c r="J6" s="367"/>
      <c r="K6" s="368"/>
      <c r="L6" s="11">
        <f>SUM(L7:L15)</f>
        <v>-13477134</v>
      </c>
      <c r="M6" s="12"/>
      <c r="N6" s="13">
        <f>SUM(N7:N15)</f>
        <v>275027050</v>
      </c>
      <c r="O6" s="301">
        <v>196240577.21639046</v>
      </c>
      <c r="P6" s="246"/>
      <c r="R6" s="120" t="s">
        <v>489</v>
      </c>
      <c r="S6" s="144">
        <f t="shared" si="0"/>
        <v>263719985</v>
      </c>
      <c r="T6" s="144">
        <f t="shared" si="1"/>
        <v>251804085</v>
      </c>
      <c r="U6" s="142">
        <f t="shared" si="2"/>
        <v>-11915900</v>
      </c>
      <c r="V6" s="146"/>
      <c r="W6" s="146"/>
      <c r="X6" s="137">
        <f>+I228</f>
        <v>263719985</v>
      </c>
      <c r="Y6" s="143">
        <f>+X6</f>
        <v>263719985</v>
      </c>
      <c r="AA6" s="137">
        <f>+N228</f>
        <v>251804085</v>
      </c>
      <c r="AB6" s="143">
        <f>+AA6</f>
        <v>251804085</v>
      </c>
    </row>
    <row r="7" spans="1:29" ht="25.5" x14ac:dyDescent="0.25">
      <c r="A7" s="14" t="s">
        <v>23</v>
      </c>
      <c r="B7" s="378" t="s">
        <v>20</v>
      </c>
      <c r="C7" s="15" t="s">
        <v>24</v>
      </c>
      <c r="D7" s="148" t="s">
        <v>22</v>
      </c>
      <c r="E7" s="173">
        <v>4455.8599999999997</v>
      </c>
      <c r="F7" s="193">
        <v>6923</v>
      </c>
      <c r="G7" s="194">
        <v>30847940</v>
      </c>
      <c r="H7" s="184">
        <v>6922</v>
      </c>
      <c r="I7" s="16">
        <f t="shared" ref="I7:I15" si="3">ROUND(E7*H7,0)</f>
        <v>30843463</v>
      </c>
      <c r="J7" s="17">
        <v>0</v>
      </c>
      <c r="K7" s="18">
        <v>0</v>
      </c>
      <c r="L7" s="19">
        <f t="shared" ref="L7:L15" si="4">ROUND(+J7*H7+K7*H7,0)</f>
        <v>0</v>
      </c>
      <c r="M7" s="20">
        <f t="shared" ref="M7:M15" si="5">+E7+K7</f>
        <v>4455.8599999999997</v>
      </c>
      <c r="N7" s="21">
        <f t="shared" ref="N7:N15" si="6">ROUND(H7*M7,0)</f>
        <v>30843463</v>
      </c>
      <c r="O7" s="302">
        <v>40707312.920000002</v>
      </c>
      <c r="P7" s="247"/>
      <c r="R7" s="120" t="s">
        <v>490</v>
      </c>
      <c r="S7" s="144">
        <f t="shared" si="0"/>
        <v>268494001</v>
      </c>
      <c r="T7" s="144">
        <f t="shared" si="1"/>
        <v>256362388</v>
      </c>
      <c r="U7" s="142">
        <f t="shared" si="2"/>
        <v>-12131613</v>
      </c>
      <c r="V7" s="146"/>
      <c r="W7" s="146"/>
      <c r="X7" s="137">
        <f>+I229</f>
        <v>268494001</v>
      </c>
      <c r="Y7" s="143">
        <f>+X7</f>
        <v>268494001</v>
      </c>
      <c r="AA7" s="137">
        <f>+N229</f>
        <v>256362388</v>
      </c>
      <c r="AB7" s="143">
        <f>+AA7</f>
        <v>256362388</v>
      </c>
    </row>
    <row r="8" spans="1:29" ht="25.5" x14ac:dyDescent="0.25">
      <c r="A8" s="14" t="s">
        <v>25</v>
      </c>
      <c r="B8" s="378"/>
      <c r="C8" s="15" t="s">
        <v>26</v>
      </c>
      <c r="D8" s="148" t="s">
        <v>22</v>
      </c>
      <c r="E8" s="173">
        <v>4278.91</v>
      </c>
      <c r="F8" s="193">
        <v>6923</v>
      </c>
      <c r="G8" s="194">
        <v>29622897</v>
      </c>
      <c r="H8" s="184">
        <v>6922</v>
      </c>
      <c r="I8" s="16">
        <f t="shared" si="3"/>
        <v>29618615</v>
      </c>
      <c r="J8" s="17">
        <v>0</v>
      </c>
      <c r="K8" s="18">
        <v>0</v>
      </c>
      <c r="L8" s="19">
        <f t="shared" si="4"/>
        <v>0</v>
      </c>
      <c r="M8" s="20">
        <f t="shared" si="5"/>
        <v>4278.91</v>
      </c>
      <c r="N8" s="21">
        <f t="shared" si="6"/>
        <v>29618615</v>
      </c>
      <c r="O8" s="302">
        <v>11114793.84</v>
      </c>
      <c r="P8" s="247"/>
      <c r="R8" s="120" t="s">
        <v>478</v>
      </c>
      <c r="S8" s="144">
        <f t="shared" si="0"/>
        <v>121352955</v>
      </c>
      <c r="T8" s="144">
        <f t="shared" si="1"/>
        <v>121352955</v>
      </c>
      <c r="U8" s="142">
        <f t="shared" si="2"/>
        <v>0</v>
      </c>
      <c r="V8" s="146"/>
      <c r="W8" s="146"/>
      <c r="X8" s="137">
        <f>+I232</f>
        <v>121352955</v>
      </c>
      <c r="Y8" s="143">
        <f>+X8</f>
        <v>121352955</v>
      </c>
      <c r="AA8" s="137">
        <f>+N232</f>
        <v>121352955</v>
      </c>
      <c r="AB8" s="143">
        <f>+AA8</f>
        <v>121352955</v>
      </c>
    </row>
    <row r="9" spans="1:29" ht="25.5" x14ac:dyDescent="0.25">
      <c r="A9" s="14" t="s">
        <v>27</v>
      </c>
      <c r="B9" s="378"/>
      <c r="C9" s="15" t="s">
        <v>28</v>
      </c>
      <c r="D9" s="148" t="s">
        <v>22</v>
      </c>
      <c r="E9" s="174">
        <v>3669.47</v>
      </c>
      <c r="F9" s="195">
        <v>6923</v>
      </c>
      <c r="G9" s="196">
        <v>25403773</v>
      </c>
      <c r="H9" s="184">
        <v>6922</v>
      </c>
      <c r="I9" s="16">
        <f t="shared" si="3"/>
        <v>25400071</v>
      </c>
      <c r="J9" s="17">
        <v>0</v>
      </c>
      <c r="K9" s="18">
        <v>0</v>
      </c>
      <c r="L9" s="19">
        <f t="shared" si="4"/>
        <v>0</v>
      </c>
      <c r="M9" s="20">
        <f t="shared" si="5"/>
        <v>3669.47</v>
      </c>
      <c r="N9" s="21">
        <f t="shared" si="6"/>
        <v>25400071</v>
      </c>
      <c r="O9" s="302">
        <v>5990576</v>
      </c>
      <c r="P9" s="247"/>
      <c r="R9" s="120" t="s">
        <v>491</v>
      </c>
      <c r="S9" s="144">
        <f t="shared" si="0"/>
        <v>77439880</v>
      </c>
      <c r="T9" s="144">
        <f t="shared" si="1"/>
        <v>77439880</v>
      </c>
      <c r="U9" s="142">
        <f t="shared" si="2"/>
        <v>0</v>
      </c>
      <c r="V9" s="146"/>
      <c r="W9" s="146"/>
      <c r="X9" s="137">
        <f>+I230</f>
        <v>77439880</v>
      </c>
      <c r="Y9" s="143">
        <f>+X9</f>
        <v>77439880</v>
      </c>
      <c r="AA9" s="137">
        <f>+N230</f>
        <v>77439880</v>
      </c>
      <c r="AB9" s="143">
        <f>+AA9</f>
        <v>77439880</v>
      </c>
    </row>
    <row r="10" spans="1:29" ht="25.5" x14ac:dyDescent="0.25">
      <c r="A10" s="14" t="s">
        <v>29</v>
      </c>
      <c r="B10" s="378"/>
      <c r="C10" s="15" t="s">
        <v>30</v>
      </c>
      <c r="D10" s="148" t="s">
        <v>22</v>
      </c>
      <c r="E10" s="173">
        <v>5151.25</v>
      </c>
      <c r="F10" s="193">
        <v>6923</v>
      </c>
      <c r="G10" s="194">
        <v>35662130</v>
      </c>
      <c r="H10" s="184">
        <v>6922</v>
      </c>
      <c r="I10" s="16">
        <f t="shared" si="3"/>
        <v>35656953</v>
      </c>
      <c r="J10" s="17">
        <v>0</v>
      </c>
      <c r="K10" s="22">
        <v>-533</v>
      </c>
      <c r="L10" s="19">
        <f t="shared" si="4"/>
        <v>-3689426</v>
      </c>
      <c r="M10" s="20">
        <f t="shared" si="5"/>
        <v>4618.25</v>
      </c>
      <c r="N10" s="21">
        <f t="shared" si="6"/>
        <v>31967527</v>
      </c>
      <c r="O10" s="302">
        <v>12382627</v>
      </c>
      <c r="P10" s="247"/>
      <c r="R10" s="120" t="s">
        <v>492</v>
      </c>
      <c r="S10" s="144">
        <f t="shared" si="0"/>
        <v>1831296154</v>
      </c>
      <c r="T10" s="144">
        <f t="shared" si="1"/>
        <v>2377717764</v>
      </c>
      <c r="U10" s="142">
        <f t="shared" si="2"/>
        <v>546421610</v>
      </c>
      <c r="V10" s="146"/>
      <c r="W10" s="146"/>
      <c r="X10" s="137">
        <f>+I231</f>
        <v>1831296154</v>
      </c>
      <c r="Y10" s="143">
        <f>+X10</f>
        <v>1831296154</v>
      </c>
      <c r="AA10" s="137">
        <f>+N231</f>
        <v>2377717764</v>
      </c>
      <c r="AB10" s="143">
        <f>+AA10</f>
        <v>2377717764</v>
      </c>
    </row>
    <row r="11" spans="1:29" ht="25.5" x14ac:dyDescent="0.25">
      <c r="A11" s="14" t="s">
        <v>31</v>
      </c>
      <c r="B11" s="378"/>
      <c r="C11" s="15" t="s">
        <v>32</v>
      </c>
      <c r="D11" s="148" t="s">
        <v>22</v>
      </c>
      <c r="E11" s="173">
        <v>2516.5</v>
      </c>
      <c r="F11" s="193">
        <v>6923</v>
      </c>
      <c r="G11" s="194">
        <v>17421724</v>
      </c>
      <c r="H11" s="184">
        <v>6922</v>
      </c>
      <c r="I11" s="16">
        <f t="shared" si="3"/>
        <v>17419213</v>
      </c>
      <c r="J11" s="17">
        <v>0</v>
      </c>
      <c r="K11" s="22">
        <v>-1013</v>
      </c>
      <c r="L11" s="19">
        <f t="shared" si="4"/>
        <v>-7011986</v>
      </c>
      <c r="M11" s="20">
        <f t="shared" si="5"/>
        <v>1503.5</v>
      </c>
      <c r="N11" s="21">
        <f t="shared" si="6"/>
        <v>10407227</v>
      </c>
      <c r="O11" s="302">
        <v>10433599.82</v>
      </c>
      <c r="P11" s="247"/>
      <c r="R11" s="120" t="s">
        <v>493</v>
      </c>
      <c r="S11" s="144">
        <f t="shared" si="0"/>
        <v>0</v>
      </c>
      <c r="T11" s="144">
        <f t="shared" si="1"/>
        <v>399140054</v>
      </c>
      <c r="U11" s="142">
        <f t="shared" si="2"/>
        <v>399140054</v>
      </c>
      <c r="V11" s="146"/>
      <c r="W11" s="146"/>
      <c r="X11" s="137">
        <f>+I189</f>
        <v>0</v>
      </c>
      <c r="Y11" s="143">
        <f>+ROUND(X11*(1+$F$226),0)</f>
        <v>0</v>
      </c>
      <c r="AA11" s="137">
        <f>+N189</f>
        <v>309527987</v>
      </c>
      <c r="AB11" s="143">
        <f>+ROUND(AA11*(1+$F$226),0)</f>
        <v>399140054</v>
      </c>
    </row>
    <row r="12" spans="1:29" ht="25.5" x14ac:dyDescent="0.25">
      <c r="A12" s="14" t="s">
        <v>33</v>
      </c>
      <c r="B12" s="378"/>
      <c r="C12" s="15" t="s">
        <v>34</v>
      </c>
      <c r="D12" s="148" t="s">
        <v>22</v>
      </c>
      <c r="E12" s="173">
        <v>4546.28</v>
      </c>
      <c r="F12" s="193">
        <v>6923</v>
      </c>
      <c r="G12" s="194">
        <v>31473905</v>
      </c>
      <c r="H12" s="184">
        <v>6922</v>
      </c>
      <c r="I12" s="16">
        <f t="shared" si="3"/>
        <v>31469350</v>
      </c>
      <c r="J12" s="17">
        <v>0</v>
      </c>
      <c r="K12" s="23">
        <v>0</v>
      </c>
      <c r="L12" s="19">
        <f t="shared" si="4"/>
        <v>0</v>
      </c>
      <c r="M12" s="20">
        <f t="shared" si="5"/>
        <v>4546.28</v>
      </c>
      <c r="N12" s="21">
        <f t="shared" si="6"/>
        <v>31469350</v>
      </c>
      <c r="O12" s="302">
        <v>42507059.716390468</v>
      </c>
      <c r="P12" s="247"/>
      <c r="R12" s="120"/>
      <c r="S12" s="144">
        <f>SUM(S2:S11)</f>
        <v>26526380863</v>
      </c>
      <c r="T12" s="144">
        <f>SUM(T2:T11)</f>
        <v>26704124225</v>
      </c>
      <c r="U12" s="142">
        <f t="shared" si="2"/>
        <v>177743362</v>
      </c>
      <c r="V12" s="146"/>
      <c r="W12" s="146"/>
      <c r="Y12" s="137">
        <f>SUM(Y2:Y11)</f>
        <v>26526380863</v>
      </c>
      <c r="AB12" s="137">
        <f>SUM(AB2:AB11)</f>
        <v>26704124225</v>
      </c>
      <c r="AC12" s="130"/>
    </row>
    <row r="13" spans="1:29" ht="25.5" x14ac:dyDescent="0.25">
      <c r="A13" s="14" t="s">
        <v>35</v>
      </c>
      <c r="B13" s="378"/>
      <c r="C13" s="15" t="s">
        <v>36</v>
      </c>
      <c r="D13" s="148" t="s">
        <v>22</v>
      </c>
      <c r="E13" s="173">
        <v>7547.23</v>
      </c>
      <c r="F13" s="193">
        <v>6923</v>
      </c>
      <c r="G13" s="194">
        <v>52249445</v>
      </c>
      <c r="H13" s="184">
        <v>6922</v>
      </c>
      <c r="I13" s="16">
        <f t="shared" si="3"/>
        <v>52241926</v>
      </c>
      <c r="J13" s="17">
        <v>0</v>
      </c>
      <c r="K13" s="22">
        <v>-401</v>
      </c>
      <c r="L13" s="19">
        <f t="shared" si="4"/>
        <v>-2775722</v>
      </c>
      <c r="M13" s="20">
        <f t="shared" si="5"/>
        <v>7146.23</v>
      </c>
      <c r="N13" s="21">
        <f t="shared" si="6"/>
        <v>49466204</v>
      </c>
      <c r="O13" s="302">
        <v>17815939.23</v>
      </c>
      <c r="P13" s="247"/>
    </row>
    <row r="14" spans="1:29" ht="25.5" x14ac:dyDescent="0.25">
      <c r="A14" s="14" t="s">
        <v>37</v>
      </c>
      <c r="B14" s="378"/>
      <c r="C14" s="15" t="s">
        <v>38</v>
      </c>
      <c r="D14" s="148" t="s">
        <v>22</v>
      </c>
      <c r="E14" s="173">
        <v>4907.07</v>
      </c>
      <c r="F14" s="193">
        <v>6923</v>
      </c>
      <c r="G14" s="194">
        <v>33971655</v>
      </c>
      <c r="H14" s="184">
        <v>6922</v>
      </c>
      <c r="I14" s="16">
        <f t="shared" si="3"/>
        <v>33966739</v>
      </c>
      <c r="J14" s="17">
        <v>0</v>
      </c>
      <c r="K14" s="18">
        <v>0</v>
      </c>
      <c r="L14" s="19">
        <f t="shared" si="4"/>
        <v>0</v>
      </c>
      <c r="M14" s="20">
        <f t="shared" si="5"/>
        <v>4907.07</v>
      </c>
      <c r="N14" s="21">
        <f t="shared" si="6"/>
        <v>33966739</v>
      </c>
      <c r="O14" s="302">
        <v>31823722.350000001</v>
      </c>
      <c r="P14" s="247"/>
    </row>
    <row r="15" spans="1:29" ht="18.75" customHeight="1" x14ac:dyDescent="0.25">
      <c r="A15" s="14" t="s">
        <v>39</v>
      </c>
      <c r="B15" s="378"/>
      <c r="C15" s="15" t="s">
        <v>40</v>
      </c>
      <c r="D15" s="148" t="s">
        <v>22</v>
      </c>
      <c r="E15" s="173">
        <v>4606.74</v>
      </c>
      <c r="F15" s="193">
        <v>6923</v>
      </c>
      <c r="G15" s="194">
        <v>31892440</v>
      </c>
      <c r="H15" s="184">
        <v>6922</v>
      </c>
      <c r="I15" s="16">
        <f t="shared" si="3"/>
        <v>31887854</v>
      </c>
      <c r="J15" s="17">
        <v>0</v>
      </c>
      <c r="K15" s="18">
        <v>0</v>
      </c>
      <c r="L15" s="19">
        <f t="shared" si="4"/>
        <v>0</v>
      </c>
      <c r="M15" s="20">
        <f t="shared" si="5"/>
        <v>4606.74</v>
      </c>
      <c r="N15" s="21">
        <f t="shared" si="6"/>
        <v>31887854</v>
      </c>
      <c r="O15" s="302">
        <v>23464946.34</v>
      </c>
      <c r="P15" s="247"/>
      <c r="S15" s="133"/>
    </row>
    <row r="16" spans="1:29" ht="38.25" x14ac:dyDescent="0.25">
      <c r="A16" s="5" t="s">
        <v>41</v>
      </c>
      <c r="B16" s="6" t="s">
        <v>42</v>
      </c>
      <c r="C16" s="10" t="s">
        <v>43</v>
      </c>
      <c r="D16" s="6" t="s">
        <v>44</v>
      </c>
      <c r="E16" s="45"/>
      <c r="F16" s="192"/>
      <c r="G16" s="191">
        <v>169827719</v>
      </c>
      <c r="H16" s="46"/>
      <c r="I16" s="11">
        <f>SUM(I17:I25)</f>
        <v>169371291</v>
      </c>
      <c r="J16" s="367"/>
      <c r="K16" s="368"/>
      <c r="L16" s="11">
        <f>SUM(L17:L25)</f>
        <v>-8077173</v>
      </c>
      <c r="M16" s="12"/>
      <c r="N16" s="13">
        <f>SUM(N17:N25)</f>
        <v>161294118</v>
      </c>
      <c r="O16" s="303">
        <v>100595989.86823946</v>
      </c>
      <c r="P16" s="246"/>
    </row>
    <row r="17" spans="1:16" ht="51" customHeight="1" x14ac:dyDescent="0.25">
      <c r="A17" s="14" t="s">
        <v>45</v>
      </c>
      <c r="B17" s="378" t="s">
        <v>42</v>
      </c>
      <c r="C17" s="24" t="s">
        <v>46</v>
      </c>
      <c r="D17" s="148" t="s">
        <v>44</v>
      </c>
      <c r="E17" s="173">
        <v>13694.57</v>
      </c>
      <c r="F17" s="193">
        <v>1304</v>
      </c>
      <c r="G17" s="194">
        <v>17857719</v>
      </c>
      <c r="H17" s="184">
        <v>1300</v>
      </c>
      <c r="I17" s="16">
        <f t="shared" ref="I17:I25" si="7">ROUND(E17*H17,0)</f>
        <v>17802941</v>
      </c>
      <c r="J17" s="25">
        <v>0</v>
      </c>
      <c r="K17" s="26">
        <v>0</v>
      </c>
      <c r="L17" s="27">
        <f t="shared" ref="L17:L25" si="8">ROUND(+J17*H17+K17*H17,0)</f>
        <v>0</v>
      </c>
      <c r="M17" s="20">
        <f t="shared" ref="M17:M25" si="9">+E17+K17</f>
        <v>13694.57</v>
      </c>
      <c r="N17" s="21">
        <f t="shared" ref="N17:N25" si="10">ROUND(H17*M17,0)</f>
        <v>17802941</v>
      </c>
      <c r="O17" s="302">
        <v>18466793.93</v>
      </c>
      <c r="P17" s="247"/>
    </row>
    <row r="18" spans="1:16" ht="51" customHeight="1" x14ac:dyDescent="0.25">
      <c r="A18" s="14" t="s">
        <v>47</v>
      </c>
      <c r="B18" s="378"/>
      <c r="C18" s="29" t="s">
        <v>48</v>
      </c>
      <c r="D18" s="148" t="s">
        <v>44</v>
      </c>
      <c r="E18" s="173">
        <v>20969.189999999999</v>
      </c>
      <c r="F18" s="193">
        <v>1304</v>
      </c>
      <c r="G18" s="194">
        <v>27343824</v>
      </c>
      <c r="H18" s="184">
        <v>1300</v>
      </c>
      <c r="I18" s="16">
        <f t="shared" si="7"/>
        <v>27259947</v>
      </c>
      <c r="J18" s="25">
        <v>0</v>
      </c>
      <c r="K18" s="26">
        <v>0</v>
      </c>
      <c r="L18" s="27">
        <f t="shared" si="8"/>
        <v>0</v>
      </c>
      <c r="M18" s="20">
        <f t="shared" si="9"/>
        <v>20969.189999999999</v>
      </c>
      <c r="N18" s="21">
        <f t="shared" si="10"/>
        <v>27259947</v>
      </c>
      <c r="O18" s="302">
        <v>10229648</v>
      </c>
      <c r="P18" s="247"/>
    </row>
    <row r="19" spans="1:16" ht="38.25" x14ac:dyDescent="0.25">
      <c r="A19" s="14" t="s">
        <v>49</v>
      </c>
      <c r="B19" s="378"/>
      <c r="C19" s="29" t="s">
        <v>50</v>
      </c>
      <c r="D19" s="148" t="s">
        <v>44</v>
      </c>
      <c r="E19" s="174">
        <v>9479.0400000000009</v>
      </c>
      <c r="F19" s="195">
        <v>1304</v>
      </c>
      <c r="G19" s="196">
        <v>12360668</v>
      </c>
      <c r="H19" s="184">
        <v>1301</v>
      </c>
      <c r="I19" s="16">
        <f t="shared" si="7"/>
        <v>12332231</v>
      </c>
      <c r="J19" s="25">
        <v>0</v>
      </c>
      <c r="K19" s="26">
        <v>0</v>
      </c>
      <c r="L19" s="27">
        <f t="shared" si="8"/>
        <v>0</v>
      </c>
      <c r="M19" s="20">
        <f t="shared" si="9"/>
        <v>9479.0400000000009</v>
      </c>
      <c r="N19" s="21">
        <f t="shared" si="10"/>
        <v>12332231</v>
      </c>
      <c r="O19" s="302">
        <v>2908542</v>
      </c>
      <c r="P19" s="247"/>
    </row>
    <row r="20" spans="1:16" ht="47.25" customHeight="1" x14ac:dyDescent="0.25">
      <c r="A20" s="14" t="s">
        <v>51</v>
      </c>
      <c r="B20" s="378"/>
      <c r="C20" s="29" t="s">
        <v>52</v>
      </c>
      <c r="D20" s="148" t="s">
        <v>44</v>
      </c>
      <c r="E20" s="173">
        <v>17995.2</v>
      </c>
      <c r="F20" s="193">
        <v>1304</v>
      </c>
      <c r="G20" s="194">
        <v>23465741</v>
      </c>
      <c r="H20" s="184">
        <v>1300</v>
      </c>
      <c r="I20" s="16">
        <f t="shared" si="7"/>
        <v>23393760</v>
      </c>
      <c r="J20" s="25">
        <v>0</v>
      </c>
      <c r="K20" s="30">
        <v>-639.84</v>
      </c>
      <c r="L20" s="27">
        <f t="shared" si="8"/>
        <v>-831792</v>
      </c>
      <c r="M20" s="20">
        <f t="shared" si="9"/>
        <v>17355.36</v>
      </c>
      <c r="N20" s="21">
        <f t="shared" si="10"/>
        <v>22561968</v>
      </c>
      <c r="O20" s="302">
        <v>8123999</v>
      </c>
      <c r="P20" s="247"/>
    </row>
    <row r="21" spans="1:16" ht="38.25" x14ac:dyDescent="0.25">
      <c r="A21" s="14" t="s">
        <v>53</v>
      </c>
      <c r="B21" s="378"/>
      <c r="C21" s="29" t="s">
        <v>54</v>
      </c>
      <c r="D21" s="148" t="s">
        <v>44</v>
      </c>
      <c r="E21" s="173">
        <v>13059.84</v>
      </c>
      <c r="F21" s="193">
        <v>1304</v>
      </c>
      <c r="G21" s="194">
        <v>17030031</v>
      </c>
      <c r="H21" s="184">
        <v>1300</v>
      </c>
      <c r="I21" s="16">
        <f t="shared" si="7"/>
        <v>16977792</v>
      </c>
      <c r="J21" s="25">
        <v>0</v>
      </c>
      <c r="K21" s="30">
        <v>-5091.7700000000004</v>
      </c>
      <c r="L21" s="27">
        <f t="shared" si="8"/>
        <v>-6619301</v>
      </c>
      <c r="M21" s="20">
        <f t="shared" si="9"/>
        <v>7968.07</v>
      </c>
      <c r="N21" s="21">
        <f t="shared" si="10"/>
        <v>10358491</v>
      </c>
      <c r="O21" s="302">
        <v>8694935.5999999996</v>
      </c>
      <c r="P21" s="247"/>
    </row>
    <row r="22" spans="1:16" ht="38.25" x14ac:dyDescent="0.25">
      <c r="A22" s="14" t="s">
        <v>55</v>
      </c>
      <c r="B22" s="378"/>
      <c r="C22" s="29" t="s">
        <v>56</v>
      </c>
      <c r="D22" s="148" t="s">
        <v>44</v>
      </c>
      <c r="E22" s="173">
        <v>7804.46</v>
      </c>
      <c r="F22" s="193">
        <v>1304</v>
      </c>
      <c r="G22" s="194">
        <v>10177016</v>
      </c>
      <c r="H22" s="184">
        <v>1301</v>
      </c>
      <c r="I22" s="16">
        <f t="shared" si="7"/>
        <v>10153602</v>
      </c>
      <c r="J22" s="25">
        <v>0</v>
      </c>
      <c r="K22" s="31">
        <v>0</v>
      </c>
      <c r="L22" s="27">
        <f t="shared" si="8"/>
        <v>0</v>
      </c>
      <c r="M22" s="20">
        <f t="shared" si="9"/>
        <v>7804.46</v>
      </c>
      <c r="N22" s="21">
        <f t="shared" si="10"/>
        <v>10153602</v>
      </c>
      <c r="O22" s="302">
        <v>13726267.706844263</v>
      </c>
      <c r="P22" s="247"/>
    </row>
    <row r="23" spans="1:16" ht="38.25" x14ac:dyDescent="0.25">
      <c r="A23" s="14" t="s">
        <v>57</v>
      </c>
      <c r="B23" s="378"/>
      <c r="C23" s="29" t="s">
        <v>58</v>
      </c>
      <c r="D23" s="148" t="s">
        <v>44</v>
      </c>
      <c r="E23" s="173">
        <v>17615.13</v>
      </c>
      <c r="F23" s="193">
        <v>1304</v>
      </c>
      <c r="G23" s="194">
        <v>22970130</v>
      </c>
      <c r="H23" s="184">
        <v>1301</v>
      </c>
      <c r="I23" s="16">
        <f t="shared" si="7"/>
        <v>22917284</v>
      </c>
      <c r="J23" s="25">
        <v>0</v>
      </c>
      <c r="K23" s="30">
        <v>-481.23</v>
      </c>
      <c r="L23" s="27">
        <f t="shared" si="8"/>
        <v>-626080</v>
      </c>
      <c r="M23" s="20">
        <f t="shared" si="9"/>
        <v>17133.900000000001</v>
      </c>
      <c r="N23" s="21">
        <f t="shared" si="10"/>
        <v>22291204</v>
      </c>
      <c r="O23" s="302">
        <v>7815437.71</v>
      </c>
      <c r="P23" s="247"/>
    </row>
    <row r="24" spans="1:16" ht="51" x14ac:dyDescent="0.25">
      <c r="A24" s="14" t="s">
        <v>59</v>
      </c>
      <c r="B24" s="378"/>
      <c r="C24" s="29" t="s">
        <v>60</v>
      </c>
      <c r="D24" s="148" t="s">
        <v>44</v>
      </c>
      <c r="E24" s="173">
        <v>13545.9</v>
      </c>
      <c r="F24" s="193">
        <v>1304</v>
      </c>
      <c r="G24" s="194">
        <v>17663854</v>
      </c>
      <c r="H24" s="184">
        <v>1301</v>
      </c>
      <c r="I24" s="16">
        <f t="shared" si="7"/>
        <v>17623216</v>
      </c>
      <c r="J24" s="25">
        <v>0</v>
      </c>
      <c r="K24" s="26">
        <v>0</v>
      </c>
      <c r="L24" s="27">
        <f t="shared" si="8"/>
        <v>0</v>
      </c>
      <c r="M24" s="20">
        <f t="shared" si="9"/>
        <v>13545.9</v>
      </c>
      <c r="N24" s="21">
        <f t="shared" si="10"/>
        <v>17623216</v>
      </c>
      <c r="O24" s="302">
        <v>16490853.241500001</v>
      </c>
      <c r="P24" s="247"/>
    </row>
    <row r="25" spans="1:16" ht="38.25" x14ac:dyDescent="0.25">
      <c r="A25" s="14" t="s">
        <v>61</v>
      </c>
      <c r="B25" s="378"/>
      <c r="C25" s="29" t="s">
        <v>62</v>
      </c>
      <c r="D25" s="148" t="s">
        <v>44</v>
      </c>
      <c r="E25" s="173">
        <v>16072.65</v>
      </c>
      <c r="F25" s="193">
        <v>1304</v>
      </c>
      <c r="G25" s="194">
        <v>20958736</v>
      </c>
      <c r="H25" s="184">
        <v>1301</v>
      </c>
      <c r="I25" s="16">
        <f t="shared" si="7"/>
        <v>20910518</v>
      </c>
      <c r="J25" s="25">
        <v>0</v>
      </c>
      <c r="K25" s="26">
        <v>0</v>
      </c>
      <c r="L25" s="27">
        <f t="shared" si="8"/>
        <v>0</v>
      </c>
      <c r="M25" s="20">
        <f t="shared" si="9"/>
        <v>16072.65</v>
      </c>
      <c r="N25" s="21">
        <f t="shared" si="10"/>
        <v>20910518</v>
      </c>
      <c r="O25" s="302">
        <v>14139512.679895204</v>
      </c>
      <c r="P25" s="247"/>
    </row>
    <row r="26" spans="1:16" x14ac:dyDescent="0.25">
      <c r="A26" s="5" t="s">
        <v>63</v>
      </c>
      <c r="B26" s="6" t="s">
        <v>64</v>
      </c>
      <c r="C26" s="32" t="s">
        <v>65</v>
      </c>
      <c r="D26" s="6" t="s">
        <v>66</v>
      </c>
      <c r="E26" s="45"/>
      <c r="F26" s="192"/>
      <c r="G26" s="191">
        <v>139639580</v>
      </c>
      <c r="H26" s="46"/>
      <c r="I26" s="11">
        <f>SUM(I27:I35)</f>
        <v>139310656</v>
      </c>
      <c r="J26" s="367"/>
      <c r="K26" s="368"/>
      <c r="L26" s="11">
        <f>SUM(L27:L35)</f>
        <v>-6320402</v>
      </c>
      <c r="M26" s="33"/>
      <c r="N26" s="13">
        <f>SUM(N27:N35)</f>
        <v>132990254</v>
      </c>
      <c r="O26" s="303">
        <v>119564515.44597399</v>
      </c>
      <c r="P26" s="246"/>
    </row>
    <row r="27" spans="1:16" x14ac:dyDescent="0.25">
      <c r="A27" s="14" t="s">
        <v>67</v>
      </c>
      <c r="B27" s="378" t="s">
        <v>64</v>
      </c>
      <c r="C27" s="15" t="s">
        <v>68</v>
      </c>
      <c r="D27" s="148" t="s">
        <v>66</v>
      </c>
      <c r="E27" s="173">
        <v>9927.35</v>
      </c>
      <c r="F27" s="193">
        <v>1564</v>
      </c>
      <c r="G27" s="194">
        <v>15526375</v>
      </c>
      <c r="H27" s="184">
        <v>1560</v>
      </c>
      <c r="I27" s="16">
        <f t="shared" ref="I27:I35" si="11">ROUND(E27*H27,0)</f>
        <v>15486666</v>
      </c>
      <c r="J27" s="25">
        <v>0</v>
      </c>
      <c r="K27" s="26">
        <v>0</v>
      </c>
      <c r="L27" s="27">
        <f t="shared" ref="L27:L35" si="12">ROUND(+J27*H27+K27*H27,0)</f>
        <v>0</v>
      </c>
      <c r="M27" s="20">
        <f t="shared" ref="M27:M35" si="13">+E27+K27</f>
        <v>9927.35</v>
      </c>
      <c r="N27" s="21">
        <f t="shared" ref="N27:N35" si="14">ROUND(H27*M27,0)</f>
        <v>15486666</v>
      </c>
      <c r="O27" s="302">
        <v>20553140.600000001</v>
      </c>
      <c r="P27" s="247"/>
    </row>
    <row r="28" spans="1:16" x14ac:dyDescent="0.25">
      <c r="A28" s="14" t="s">
        <v>69</v>
      </c>
      <c r="B28" s="378"/>
      <c r="C28" s="15" t="s">
        <v>70</v>
      </c>
      <c r="D28" s="148" t="s">
        <v>66</v>
      </c>
      <c r="E28" s="173">
        <v>9860.7999999999993</v>
      </c>
      <c r="F28" s="193">
        <v>1564</v>
      </c>
      <c r="G28" s="194">
        <v>15422291</v>
      </c>
      <c r="H28" s="184">
        <v>1561</v>
      </c>
      <c r="I28" s="16">
        <f t="shared" si="11"/>
        <v>15392709</v>
      </c>
      <c r="J28" s="25">
        <v>0</v>
      </c>
      <c r="K28" s="26">
        <v>0</v>
      </c>
      <c r="L28" s="27">
        <f t="shared" si="12"/>
        <v>0</v>
      </c>
      <c r="M28" s="20">
        <f t="shared" si="13"/>
        <v>9860.7999999999993</v>
      </c>
      <c r="N28" s="21">
        <f t="shared" si="14"/>
        <v>15392709</v>
      </c>
      <c r="O28" s="302">
        <v>5776308.79</v>
      </c>
      <c r="P28" s="247"/>
    </row>
    <row r="29" spans="1:16" x14ac:dyDescent="0.25">
      <c r="A29" s="14" t="s">
        <v>71</v>
      </c>
      <c r="B29" s="378"/>
      <c r="C29" s="15" t="s">
        <v>72</v>
      </c>
      <c r="D29" s="148" t="s">
        <v>66</v>
      </c>
      <c r="E29" s="173">
        <v>8166.46</v>
      </c>
      <c r="F29" s="193">
        <v>1564</v>
      </c>
      <c r="G29" s="194">
        <v>12772343</v>
      </c>
      <c r="H29" s="184">
        <v>1561</v>
      </c>
      <c r="I29" s="16">
        <f t="shared" si="11"/>
        <v>12747844</v>
      </c>
      <c r="J29" s="25">
        <v>0</v>
      </c>
      <c r="K29" s="26">
        <v>0</v>
      </c>
      <c r="L29" s="27">
        <f t="shared" si="12"/>
        <v>0</v>
      </c>
      <c r="M29" s="20">
        <f t="shared" si="13"/>
        <v>8166.46</v>
      </c>
      <c r="N29" s="21">
        <f t="shared" si="14"/>
        <v>12747844</v>
      </c>
      <c r="O29" s="302">
        <v>3006564</v>
      </c>
      <c r="P29" s="247"/>
    </row>
    <row r="30" spans="1:16" x14ac:dyDescent="0.25">
      <c r="A30" s="14" t="s">
        <v>73</v>
      </c>
      <c r="B30" s="378"/>
      <c r="C30" s="15" t="s">
        <v>74</v>
      </c>
      <c r="D30" s="148" t="s">
        <v>66</v>
      </c>
      <c r="E30" s="173">
        <v>10369.32</v>
      </c>
      <c r="F30" s="193">
        <v>1564</v>
      </c>
      <c r="G30" s="194">
        <v>16217616</v>
      </c>
      <c r="H30" s="184">
        <v>1560</v>
      </c>
      <c r="I30" s="16">
        <f t="shared" si="11"/>
        <v>16176139</v>
      </c>
      <c r="J30" s="25">
        <v>0</v>
      </c>
      <c r="K30" s="26">
        <v>0</v>
      </c>
      <c r="L30" s="27">
        <f t="shared" si="12"/>
        <v>0</v>
      </c>
      <c r="M30" s="20">
        <f t="shared" si="13"/>
        <v>10369.32</v>
      </c>
      <c r="N30" s="21">
        <f t="shared" si="14"/>
        <v>16176139</v>
      </c>
      <c r="O30" s="302">
        <v>10929317</v>
      </c>
      <c r="P30" s="247"/>
    </row>
    <row r="31" spans="1:16" x14ac:dyDescent="0.25">
      <c r="A31" s="14" t="s">
        <v>75</v>
      </c>
      <c r="B31" s="378"/>
      <c r="C31" s="15" t="s">
        <v>76</v>
      </c>
      <c r="D31" s="148" t="s">
        <v>66</v>
      </c>
      <c r="E31" s="175">
        <v>10064</v>
      </c>
      <c r="F31" s="197">
        <v>1564</v>
      </c>
      <c r="G31" s="198">
        <v>15740096</v>
      </c>
      <c r="H31" s="184">
        <v>1560</v>
      </c>
      <c r="I31" s="16">
        <f t="shared" si="11"/>
        <v>15699840</v>
      </c>
      <c r="J31" s="25">
        <v>0</v>
      </c>
      <c r="K31" s="30">
        <v>-4051.54</v>
      </c>
      <c r="L31" s="27">
        <f t="shared" si="12"/>
        <v>-6320402</v>
      </c>
      <c r="M31" s="20">
        <f t="shared" si="13"/>
        <v>6012.46</v>
      </c>
      <c r="N31" s="21">
        <f t="shared" si="14"/>
        <v>9379438</v>
      </c>
      <c r="O31" s="302">
        <v>11594807.840000002</v>
      </c>
      <c r="P31" s="247"/>
    </row>
    <row r="32" spans="1:16" x14ac:dyDescent="0.25">
      <c r="A32" s="14" t="s">
        <v>77</v>
      </c>
      <c r="B32" s="378"/>
      <c r="C32" s="15" t="s">
        <v>78</v>
      </c>
      <c r="D32" s="148" t="s">
        <v>66</v>
      </c>
      <c r="E32" s="175">
        <v>10232.02</v>
      </c>
      <c r="F32" s="197">
        <v>1564</v>
      </c>
      <c r="G32" s="198">
        <v>16002879</v>
      </c>
      <c r="H32" s="184">
        <v>1560</v>
      </c>
      <c r="I32" s="16">
        <f t="shared" si="11"/>
        <v>15961951</v>
      </c>
      <c r="J32" s="25">
        <v>0</v>
      </c>
      <c r="K32" s="26">
        <v>0</v>
      </c>
      <c r="L32" s="27">
        <f t="shared" si="12"/>
        <v>0</v>
      </c>
      <c r="M32" s="20">
        <f t="shared" si="13"/>
        <v>10232.02</v>
      </c>
      <c r="N32" s="21">
        <f t="shared" si="14"/>
        <v>15961951</v>
      </c>
      <c r="O32" s="302">
        <v>21579620.175973989</v>
      </c>
      <c r="P32" s="247"/>
    </row>
    <row r="33" spans="1:16" x14ac:dyDescent="0.25">
      <c r="A33" s="14" t="s">
        <v>79</v>
      </c>
      <c r="B33" s="378"/>
      <c r="C33" s="15" t="s">
        <v>80</v>
      </c>
      <c r="D33" s="148" t="s">
        <v>66</v>
      </c>
      <c r="E33" s="175">
        <v>10181.790000000001</v>
      </c>
      <c r="F33" s="197">
        <v>1564</v>
      </c>
      <c r="G33" s="198">
        <v>15924320</v>
      </c>
      <c r="H33" s="184">
        <v>1561</v>
      </c>
      <c r="I33" s="16">
        <f t="shared" si="11"/>
        <v>15893774</v>
      </c>
      <c r="J33" s="25">
        <v>0</v>
      </c>
      <c r="K33" s="26">
        <v>0</v>
      </c>
      <c r="L33" s="27">
        <f t="shared" si="12"/>
        <v>0</v>
      </c>
      <c r="M33" s="20">
        <f t="shared" si="13"/>
        <v>10181.790000000001</v>
      </c>
      <c r="N33" s="21">
        <f t="shared" si="14"/>
        <v>15893774</v>
      </c>
      <c r="O33" s="302">
        <v>9672394.5600000005</v>
      </c>
      <c r="P33" s="247"/>
    </row>
    <row r="34" spans="1:16" ht="25.5" x14ac:dyDescent="0.25">
      <c r="A34" s="14" t="s">
        <v>81</v>
      </c>
      <c r="B34" s="378"/>
      <c r="C34" s="15" t="s">
        <v>82</v>
      </c>
      <c r="D34" s="148" t="s">
        <v>66</v>
      </c>
      <c r="E34" s="175">
        <v>10194.67</v>
      </c>
      <c r="F34" s="197">
        <v>1564</v>
      </c>
      <c r="G34" s="198">
        <v>15944464</v>
      </c>
      <c r="H34" s="184">
        <v>1560</v>
      </c>
      <c r="I34" s="16">
        <f t="shared" si="11"/>
        <v>15903685</v>
      </c>
      <c r="J34" s="25">
        <v>0</v>
      </c>
      <c r="K34" s="26">
        <v>0</v>
      </c>
      <c r="L34" s="27">
        <f t="shared" si="12"/>
        <v>0</v>
      </c>
      <c r="M34" s="20">
        <f t="shared" si="13"/>
        <v>10194.67</v>
      </c>
      <c r="N34" s="21">
        <f t="shared" si="14"/>
        <v>15903685</v>
      </c>
      <c r="O34" s="302">
        <v>15903685</v>
      </c>
      <c r="P34" s="247"/>
    </row>
    <row r="35" spans="1:16" x14ac:dyDescent="0.25">
      <c r="A35" s="14" t="s">
        <v>83</v>
      </c>
      <c r="B35" s="378"/>
      <c r="C35" s="15" t="s">
        <v>84</v>
      </c>
      <c r="D35" s="148" t="s">
        <v>66</v>
      </c>
      <c r="E35" s="175">
        <v>10287.209999999999</v>
      </c>
      <c r="F35" s="197">
        <v>1564</v>
      </c>
      <c r="G35" s="198">
        <v>16089196</v>
      </c>
      <c r="H35" s="184">
        <v>1560</v>
      </c>
      <c r="I35" s="16">
        <f t="shared" si="11"/>
        <v>16048048</v>
      </c>
      <c r="J35" s="25">
        <v>0</v>
      </c>
      <c r="K35" s="26">
        <v>0</v>
      </c>
      <c r="L35" s="27">
        <f t="shared" si="12"/>
        <v>0</v>
      </c>
      <c r="M35" s="20">
        <f t="shared" si="13"/>
        <v>10287.209999999999</v>
      </c>
      <c r="N35" s="21">
        <f t="shared" si="14"/>
        <v>16048048</v>
      </c>
      <c r="O35" s="302">
        <v>20548677.48</v>
      </c>
      <c r="P35" s="247"/>
    </row>
    <row r="36" spans="1:16" ht="25.5" x14ac:dyDescent="0.25">
      <c r="A36" s="34" t="s">
        <v>85</v>
      </c>
      <c r="B36" s="6" t="s">
        <v>86</v>
      </c>
      <c r="C36" s="35" t="s">
        <v>87</v>
      </c>
      <c r="D36" s="6" t="s">
        <v>88</v>
      </c>
      <c r="E36" s="45"/>
      <c r="F36" s="192"/>
      <c r="G36" s="191">
        <v>1723615030.0999999</v>
      </c>
      <c r="H36" s="46"/>
      <c r="I36" s="11">
        <f>SUM(I37:I45)</f>
        <v>1723564739</v>
      </c>
      <c r="J36" s="367"/>
      <c r="K36" s="368"/>
      <c r="L36" s="11">
        <f>SUM(L37:L45)</f>
        <v>-69333054</v>
      </c>
      <c r="M36" s="33"/>
      <c r="N36" s="13">
        <f>SUM(N37:N45)</f>
        <v>1654231685</v>
      </c>
      <c r="O36" s="303">
        <v>1277527471.7821469</v>
      </c>
      <c r="P36" s="246"/>
    </row>
    <row r="37" spans="1:16" ht="29.25" customHeight="1" x14ac:dyDescent="0.25">
      <c r="A37" s="14" t="s">
        <v>89</v>
      </c>
      <c r="B37" s="378" t="s">
        <v>86</v>
      </c>
      <c r="C37" s="15" t="s">
        <v>90</v>
      </c>
      <c r="D37" s="36" t="s">
        <v>22</v>
      </c>
      <c r="E37" s="176">
        <v>1489.1</v>
      </c>
      <c r="F37" s="199">
        <v>103048</v>
      </c>
      <c r="G37" s="200">
        <v>153448777</v>
      </c>
      <c r="H37" s="184">
        <v>103044</v>
      </c>
      <c r="I37" s="37">
        <f t="shared" ref="I37:I45" si="15">ROUND(E37*H37,0)</f>
        <v>153442820</v>
      </c>
      <c r="J37" s="25">
        <v>0</v>
      </c>
      <c r="K37" s="26">
        <v>0</v>
      </c>
      <c r="L37" s="27">
        <f t="shared" ref="L37:L45" si="16">ROUND(+J37*H37+K37*H37,0)</f>
        <v>0</v>
      </c>
      <c r="M37" s="20">
        <f t="shared" ref="M37:M45" si="17">+E37+K37</f>
        <v>1489.1</v>
      </c>
      <c r="N37" s="21">
        <f t="shared" ref="N37:N45" si="18">ROUND(H37*M37,0)</f>
        <v>153442820</v>
      </c>
      <c r="O37" s="302">
        <v>95129132.560000002</v>
      </c>
      <c r="P37" s="247"/>
    </row>
    <row r="38" spans="1:16" ht="25.5" customHeight="1" x14ac:dyDescent="0.25">
      <c r="A38" s="14" t="s">
        <v>91</v>
      </c>
      <c r="B38" s="378"/>
      <c r="C38" s="15" t="s">
        <v>92</v>
      </c>
      <c r="D38" s="36" t="s">
        <v>22</v>
      </c>
      <c r="E38" s="176">
        <v>1453.05</v>
      </c>
      <c r="F38" s="199">
        <v>174834</v>
      </c>
      <c r="G38" s="200">
        <v>254042544</v>
      </c>
      <c r="H38" s="184">
        <v>174830</v>
      </c>
      <c r="I38" s="37">
        <f t="shared" si="15"/>
        <v>254036732</v>
      </c>
      <c r="J38" s="25">
        <v>0</v>
      </c>
      <c r="K38" s="26">
        <v>0</v>
      </c>
      <c r="L38" s="27">
        <f t="shared" si="16"/>
        <v>0</v>
      </c>
      <c r="M38" s="20">
        <f t="shared" si="17"/>
        <v>1453.05</v>
      </c>
      <c r="N38" s="21">
        <f t="shared" si="18"/>
        <v>254036732</v>
      </c>
      <c r="O38" s="302">
        <v>95331302.399999991</v>
      </c>
      <c r="P38" s="247"/>
    </row>
    <row r="39" spans="1:16" ht="25.5" x14ac:dyDescent="0.25">
      <c r="A39" s="14" t="s">
        <v>93</v>
      </c>
      <c r="B39" s="378"/>
      <c r="C39" s="15" t="s">
        <v>94</v>
      </c>
      <c r="D39" s="36" t="s">
        <v>22</v>
      </c>
      <c r="E39" s="176">
        <v>1455.48</v>
      </c>
      <c r="F39" s="199">
        <v>97185</v>
      </c>
      <c r="G39" s="200">
        <v>141450824</v>
      </c>
      <c r="H39" s="184">
        <v>97181</v>
      </c>
      <c r="I39" s="37">
        <f t="shared" si="15"/>
        <v>141445002</v>
      </c>
      <c r="J39" s="25">
        <v>0</v>
      </c>
      <c r="K39" s="26">
        <v>0</v>
      </c>
      <c r="L39" s="27">
        <f t="shared" si="16"/>
        <v>0</v>
      </c>
      <c r="M39" s="20">
        <f t="shared" si="17"/>
        <v>1455.48</v>
      </c>
      <c r="N39" s="21">
        <f t="shared" si="18"/>
        <v>141445002</v>
      </c>
      <c r="O39" s="302">
        <v>33359322</v>
      </c>
      <c r="P39" s="247"/>
    </row>
    <row r="40" spans="1:16" ht="26.25" customHeight="1" x14ac:dyDescent="0.25">
      <c r="A40" s="14" t="s">
        <v>95</v>
      </c>
      <c r="B40" s="378"/>
      <c r="C40" s="15" t="s">
        <v>96</v>
      </c>
      <c r="D40" s="36" t="s">
        <v>22</v>
      </c>
      <c r="E40" s="176">
        <v>1516.92</v>
      </c>
      <c r="F40" s="199">
        <v>91823</v>
      </c>
      <c r="G40" s="200">
        <v>139288145</v>
      </c>
      <c r="H40" s="184">
        <v>91819</v>
      </c>
      <c r="I40" s="37">
        <f t="shared" si="15"/>
        <v>139282077</v>
      </c>
      <c r="J40" s="25">
        <v>0</v>
      </c>
      <c r="K40" s="26">
        <v>0</v>
      </c>
      <c r="L40" s="27">
        <f t="shared" si="16"/>
        <v>0</v>
      </c>
      <c r="M40" s="20">
        <f t="shared" si="17"/>
        <v>1516.92</v>
      </c>
      <c r="N40" s="21">
        <f t="shared" si="18"/>
        <v>139282077</v>
      </c>
      <c r="O40" s="302">
        <v>97141154</v>
      </c>
      <c r="P40" s="247"/>
    </row>
    <row r="41" spans="1:16" ht="25.5" x14ac:dyDescent="0.25">
      <c r="A41" s="14" t="s">
        <v>97</v>
      </c>
      <c r="B41" s="378"/>
      <c r="C41" s="15" t="s">
        <v>98</v>
      </c>
      <c r="D41" s="36" t="s">
        <v>22</v>
      </c>
      <c r="E41" s="177">
        <v>1482.13</v>
      </c>
      <c r="F41" s="201">
        <v>116204</v>
      </c>
      <c r="G41" s="202">
        <v>172229435</v>
      </c>
      <c r="H41" s="184">
        <v>116200</v>
      </c>
      <c r="I41" s="37">
        <f t="shared" si="15"/>
        <v>172223506</v>
      </c>
      <c r="J41" s="25">
        <v>0</v>
      </c>
      <c r="K41" s="30">
        <f>-'[7]DEVOLUCION CHADO '!$I$13</f>
        <v>-596.66999999999996</v>
      </c>
      <c r="L41" s="27">
        <f t="shared" si="16"/>
        <v>-69333054</v>
      </c>
      <c r="M41" s="20">
        <f t="shared" si="17"/>
        <v>885.46000000000015</v>
      </c>
      <c r="N41" s="21">
        <f t="shared" si="18"/>
        <v>102890452</v>
      </c>
      <c r="O41" s="302">
        <v>107695965.93600002</v>
      </c>
      <c r="P41" s="247"/>
    </row>
    <row r="42" spans="1:16" ht="25.5" x14ac:dyDescent="0.25">
      <c r="A42" s="14" t="s">
        <v>99</v>
      </c>
      <c r="B42" s="378"/>
      <c r="C42" s="15" t="s">
        <v>100</v>
      </c>
      <c r="D42" s="36" t="s">
        <v>22</v>
      </c>
      <c r="E42" s="177">
        <v>1478.42</v>
      </c>
      <c r="F42" s="201">
        <v>122539</v>
      </c>
      <c r="G42" s="202">
        <v>181164108</v>
      </c>
      <c r="H42" s="184">
        <v>122536</v>
      </c>
      <c r="I42" s="37">
        <f t="shared" si="15"/>
        <v>181159673</v>
      </c>
      <c r="J42" s="25">
        <v>0</v>
      </c>
      <c r="K42" s="26">
        <v>0</v>
      </c>
      <c r="L42" s="27">
        <f t="shared" si="16"/>
        <v>0</v>
      </c>
      <c r="M42" s="20">
        <f t="shared" si="17"/>
        <v>1478.42</v>
      </c>
      <c r="N42" s="21">
        <f t="shared" si="18"/>
        <v>181159673</v>
      </c>
      <c r="O42" s="302">
        <v>252193956.85214692</v>
      </c>
      <c r="P42" s="247"/>
    </row>
    <row r="43" spans="1:16" ht="25.5" x14ac:dyDescent="0.25">
      <c r="A43" s="14" t="s">
        <v>101</v>
      </c>
      <c r="B43" s="378"/>
      <c r="C43" s="15" t="s">
        <v>102</v>
      </c>
      <c r="D43" s="36" t="s">
        <v>22</v>
      </c>
      <c r="E43" s="175">
        <v>1462.65</v>
      </c>
      <c r="F43" s="197">
        <v>109483</v>
      </c>
      <c r="G43" s="198">
        <v>160135310</v>
      </c>
      <c r="H43" s="184">
        <v>109479</v>
      </c>
      <c r="I43" s="37">
        <f t="shared" si="15"/>
        <v>160129459</v>
      </c>
      <c r="J43" s="25">
        <v>0</v>
      </c>
      <c r="K43" s="26">
        <v>0</v>
      </c>
      <c r="L43" s="27">
        <f t="shared" si="16"/>
        <v>0</v>
      </c>
      <c r="M43" s="20">
        <f t="shared" si="17"/>
        <v>1462.65</v>
      </c>
      <c r="N43" s="21">
        <f t="shared" si="18"/>
        <v>160129459</v>
      </c>
      <c r="O43" s="302">
        <v>54608591.57</v>
      </c>
      <c r="P43" s="247"/>
    </row>
    <row r="44" spans="1:16" ht="25.5" x14ac:dyDescent="0.25">
      <c r="A44" s="14" t="s">
        <v>103</v>
      </c>
      <c r="B44" s="378"/>
      <c r="C44" s="15" t="s">
        <v>104</v>
      </c>
      <c r="D44" s="36" t="s">
        <v>22</v>
      </c>
      <c r="E44" s="177">
        <v>1463.45</v>
      </c>
      <c r="F44" s="201">
        <v>207438</v>
      </c>
      <c r="G44" s="202">
        <v>303575141.10000002</v>
      </c>
      <c r="H44" s="184">
        <v>207434</v>
      </c>
      <c r="I44" s="37">
        <f t="shared" si="15"/>
        <v>303569287</v>
      </c>
      <c r="J44" s="25">
        <v>0</v>
      </c>
      <c r="K44" s="26">
        <v>0</v>
      </c>
      <c r="L44" s="27">
        <f t="shared" si="16"/>
        <v>0</v>
      </c>
      <c r="M44" s="20">
        <f t="shared" si="17"/>
        <v>1463.45</v>
      </c>
      <c r="N44" s="21">
        <f t="shared" si="18"/>
        <v>303569287</v>
      </c>
      <c r="O44" s="302">
        <v>310290148.60000002</v>
      </c>
      <c r="P44" s="247"/>
    </row>
    <row r="45" spans="1:16" ht="25.5" x14ac:dyDescent="0.25">
      <c r="A45" s="14" t="s">
        <v>105</v>
      </c>
      <c r="B45" s="378"/>
      <c r="C45" s="15" t="s">
        <v>106</v>
      </c>
      <c r="D45" s="36" t="s">
        <v>22</v>
      </c>
      <c r="E45" s="175">
        <v>1520.94</v>
      </c>
      <c r="F45" s="197">
        <v>143517</v>
      </c>
      <c r="G45" s="198">
        <v>218280746</v>
      </c>
      <c r="H45" s="184">
        <v>143514</v>
      </c>
      <c r="I45" s="37">
        <f t="shared" si="15"/>
        <v>218276183</v>
      </c>
      <c r="J45" s="25">
        <v>0</v>
      </c>
      <c r="K45" s="26">
        <v>0</v>
      </c>
      <c r="L45" s="27">
        <f t="shared" si="16"/>
        <v>0</v>
      </c>
      <c r="M45" s="20">
        <f t="shared" si="17"/>
        <v>1520.94</v>
      </c>
      <c r="N45" s="21">
        <f t="shared" si="18"/>
        <v>218276183</v>
      </c>
      <c r="O45" s="302">
        <v>231777897.86400002</v>
      </c>
      <c r="P45" s="247"/>
    </row>
    <row r="46" spans="1:16" x14ac:dyDescent="0.25">
      <c r="A46" s="34" t="s">
        <v>107</v>
      </c>
      <c r="B46" s="6">
        <v>610.1</v>
      </c>
      <c r="C46" s="35" t="s">
        <v>108</v>
      </c>
      <c r="D46" s="6" t="s">
        <v>22</v>
      </c>
      <c r="E46" s="45"/>
      <c r="F46" s="192"/>
      <c r="G46" s="191">
        <v>986650003</v>
      </c>
      <c r="H46" s="46"/>
      <c r="I46" s="11">
        <f>SUM(I47:I55)</f>
        <v>986622208</v>
      </c>
      <c r="J46" s="367"/>
      <c r="K46" s="368"/>
      <c r="L46" s="11">
        <f>SUM(L47:L55)</f>
        <v>-691284</v>
      </c>
      <c r="M46" s="33"/>
      <c r="N46" s="13">
        <f>SUM(N47:N55)</f>
        <v>985930924</v>
      </c>
      <c r="O46" s="303">
        <v>687648451.19237983</v>
      </c>
      <c r="P46" s="246"/>
    </row>
    <row r="47" spans="1:16" x14ac:dyDescent="0.25">
      <c r="A47" s="14" t="s">
        <v>109</v>
      </c>
      <c r="B47" s="378">
        <v>610.1</v>
      </c>
      <c r="C47" s="29" t="s">
        <v>110</v>
      </c>
      <c r="D47" s="148" t="s">
        <v>22</v>
      </c>
      <c r="E47" s="178">
        <v>732.31</v>
      </c>
      <c r="F47" s="203">
        <v>99051</v>
      </c>
      <c r="G47" s="204">
        <v>72536038</v>
      </c>
      <c r="H47" s="184">
        <v>99047</v>
      </c>
      <c r="I47" s="37">
        <f t="shared" ref="I47:I55" si="19">ROUND(E47*H47,0)</f>
        <v>72533109</v>
      </c>
      <c r="J47" s="38">
        <v>210</v>
      </c>
      <c r="K47" s="26"/>
      <c r="L47" s="27">
        <f t="shared" ref="L47:L55" si="20">ROUND(+J47*H47+K47*H47,0)</f>
        <v>20799870</v>
      </c>
      <c r="M47" s="39">
        <f>+E47+J47</f>
        <v>942.31</v>
      </c>
      <c r="N47" s="21">
        <f t="shared" ref="N47:N55" si="21">ROUND(H47*M47,0)</f>
        <v>93332979</v>
      </c>
      <c r="O47" s="302">
        <v>42763542.25</v>
      </c>
      <c r="P47" s="247"/>
    </row>
    <row r="48" spans="1:16" x14ac:dyDescent="0.25">
      <c r="A48" s="14" t="s">
        <v>111</v>
      </c>
      <c r="B48" s="378"/>
      <c r="C48" s="29" t="s">
        <v>112</v>
      </c>
      <c r="D48" s="148" t="s">
        <v>22</v>
      </c>
      <c r="E48" s="178">
        <v>1021.68</v>
      </c>
      <c r="F48" s="203">
        <v>170837</v>
      </c>
      <c r="G48" s="204">
        <v>174540746</v>
      </c>
      <c r="H48" s="184">
        <v>170833</v>
      </c>
      <c r="I48" s="37">
        <f t="shared" si="19"/>
        <v>174536659</v>
      </c>
      <c r="J48" s="25">
        <v>0</v>
      </c>
      <c r="K48" s="40">
        <v>-42.85</v>
      </c>
      <c r="L48" s="27">
        <f t="shared" si="20"/>
        <v>-7320194</v>
      </c>
      <c r="M48" s="20">
        <f t="shared" ref="M48:M55" si="22">+E48+K48</f>
        <v>978.82999999999993</v>
      </c>
      <c r="N48" s="21">
        <f t="shared" si="21"/>
        <v>167216465</v>
      </c>
      <c r="O48" s="302">
        <v>65497372.199999996</v>
      </c>
      <c r="P48" s="247"/>
    </row>
    <row r="49" spans="1:16" ht="16.5" customHeight="1" x14ac:dyDescent="0.25">
      <c r="A49" s="14" t="s">
        <v>113</v>
      </c>
      <c r="B49" s="378"/>
      <c r="C49" s="29" t="s">
        <v>114</v>
      </c>
      <c r="D49" s="148" t="s">
        <v>22</v>
      </c>
      <c r="E49" s="178">
        <v>825.31999999999994</v>
      </c>
      <c r="F49" s="203">
        <v>93188</v>
      </c>
      <c r="G49" s="204">
        <v>76909920</v>
      </c>
      <c r="H49" s="184">
        <v>93184</v>
      </c>
      <c r="I49" s="37">
        <f t="shared" si="19"/>
        <v>76906619</v>
      </c>
      <c r="J49" s="25">
        <v>0</v>
      </c>
      <c r="K49" s="26">
        <v>0</v>
      </c>
      <c r="L49" s="27">
        <f t="shared" si="20"/>
        <v>0</v>
      </c>
      <c r="M49" s="20">
        <f t="shared" si="22"/>
        <v>825.31999999999994</v>
      </c>
      <c r="N49" s="21">
        <f t="shared" si="21"/>
        <v>76906619</v>
      </c>
      <c r="O49" s="302">
        <v>18775225</v>
      </c>
      <c r="P49" s="247"/>
    </row>
    <row r="50" spans="1:16" x14ac:dyDescent="0.25">
      <c r="A50" s="14" t="s">
        <v>115</v>
      </c>
      <c r="B50" s="378"/>
      <c r="C50" s="15" t="s">
        <v>116</v>
      </c>
      <c r="D50" s="148" t="s">
        <v>22</v>
      </c>
      <c r="E50" s="178">
        <v>735.63</v>
      </c>
      <c r="F50" s="203">
        <v>87826</v>
      </c>
      <c r="G50" s="204">
        <v>64607440</v>
      </c>
      <c r="H50" s="184">
        <v>87822</v>
      </c>
      <c r="I50" s="37">
        <f t="shared" si="19"/>
        <v>64604498</v>
      </c>
      <c r="J50" s="25">
        <v>0</v>
      </c>
      <c r="K50" s="26">
        <v>0</v>
      </c>
      <c r="L50" s="27">
        <f t="shared" si="20"/>
        <v>0</v>
      </c>
      <c r="M50" s="20">
        <f t="shared" si="22"/>
        <v>735.63</v>
      </c>
      <c r="N50" s="21">
        <f t="shared" si="21"/>
        <v>64604498</v>
      </c>
      <c r="O50" s="302">
        <v>40898508</v>
      </c>
      <c r="P50" s="247"/>
    </row>
    <row r="51" spans="1:16" ht="16.5" customHeight="1" x14ac:dyDescent="0.25">
      <c r="A51" s="14" t="s">
        <v>117</v>
      </c>
      <c r="B51" s="378"/>
      <c r="C51" s="15" t="s">
        <v>118</v>
      </c>
      <c r="D51" s="148" t="s">
        <v>22</v>
      </c>
      <c r="E51" s="175">
        <v>140.74</v>
      </c>
      <c r="F51" s="197">
        <v>112207</v>
      </c>
      <c r="G51" s="198">
        <v>15792013</v>
      </c>
      <c r="H51" s="184">
        <v>112204</v>
      </c>
      <c r="I51" s="37">
        <f t="shared" si="19"/>
        <v>15791591</v>
      </c>
      <c r="J51" s="25">
        <v>0</v>
      </c>
      <c r="K51" s="40">
        <f>-'[7]DEVOLUCION CHADO '!$I$15</f>
        <v>-57.036000000000001</v>
      </c>
      <c r="L51" s="27">
        <f t="shared" si="20"/>
        <v>-6399667</v>
      </c>
      <c r="M51" s="20">
        <f t="shared" si="22"/>
        <v>83.704000000000008</v>
      </c>
      <c r="N51" s="21">
        <f t="shared" si="21"/>
        <v>9391924</v>
      </c>
      <c r="O51" s="302">
        <v>9521861.1199999992</v>
      </c>
      <c r="P51" s="247"/>
    </row>
    <row r="52" spans="1:16" ht="16.5" customHeight="1" x14ac:dyDescent="0.25">
      <c r="A52" s="14" t="s">
        <v>119</v>
      </c>
      <c r="B52" s="378"/>
      <c r="C52" s="15" t="s">
        <v>120</v>
      </c>
      <c r="D52" s="148" t="s">
        <v>22</v>
      </c>
      <c r="E52" s="175">
        <v>442.76</v>
      </c>
      <c r="F52" s="197">
        <v>118542</v>
      </c>
      <c r="G52" s="198">
        <v>52485656</v>
      </c>
      <c r="H52" s="184">
        <v>118539</v>
      </c>
      <c r="I52" s="37">
        <f t="shared" si="19"/>
        <v>52484328</v>
      </c>
      <c r="J52" s="25">
        <v>0</v>
      </c>
      <c r="K52" s="26">
        <v>0</v>
      </c>
      <c r="L52" s="27">
        <f t="shared" si="20"/>
        <v>0</v>
      </c>
      <c r="M52" s="20">
        <f t="shared" si="22"/>
        <v>442.76</v>
      </c>
      <c r="N52" s="21">
        <f t="shared" si="21"/>
        <v>52484328</v>
      </c>
      <c r="O52" s="302">
        <v>52483881.202379718</v>
      </c>
      <c r="P52" s="247"/>
    </row>
    <row r="53" spans="1:16" x14ac:dyDescent="0.25">
      <c r="A53" s="14" t="s">
        <v>121</v>
      </c>
      <c r="B53" s="378"/>
      <c r="C53" s="15" t="s">
        <v>122</v>
      </c>
      <c r="D53" s="148" t="s">
        <v>22</v>
      </c>
      <c r="E53" s="175">
        <v>1018.89</v>
      </c>
      <c r="F53" s="197">
        <v>105486</v>
      </c>
      <c r="G53" s="198">
        <v>107478631</v>
      </c>
      <c r="H53" s="184">
        <v>105482</v>
      </c>
      <c r="I53" s="37">
        <f t="shared" si="19"/>
        <v>107474555</v>
      </c>
      <c r="J53" s="25">
        <v>0</v>
      </c>
      <c r="K53" s="26">
        <v>0</v>
      </c>
      <c r="L53" s="27">
        <f t="shared" si="20"/>
        <v>0</v>
      </c>
      <c r="M53" s="20">
        <f t="shared" si="22"/>
        <v>1018.89</v>
      </c>
      <c r="N53" s="21">
        <f t="shared" si="21"/>
        <v>107474555</v>
      </c>
      <c r="O53" s="302">
        <v>36651685.920000002</v>
      </c>
      <c r="P53" s="247"/>
    </row>
    <row r="54" spans="1:16" x14ac:dyDescent="0.25">
      <c r="A54" s="14" t="s">
        <v>123</v>
      </c>
      <c r="B54" s="378"/>
      <c r="C54" s="15" t="s">
        <v>124</v>
      </c>
      <c r="D54" s="148" t="s">
        <v>22</v>
      </c>
      <c r="E54" s="175">
        <v>1854.38</v>
      </c>
      <c r="F54" s="197">
        <v>203441</v>
      </c>
      <c r="G54" s="198">
        <v>377256922</v>
      </c>
      <c r="H54" s="184">
        <v>203437</v>
      </c>
      <c r="I54" s="37">
        <f t="shared" si="19"/>
        <v>377249504</v>
      </c>
      <c r="J54" s="25">
        <v>0</v>
      </c>
      <c r="K54" s="30">
        <v>-38.200000000000003</v>
      </c>
      <c r="L54" s="27">
        <f t="shared" si="20"/>
        <v>-7771293</v>
      </c>
      <c r="M54" s="20">
        <f t="shared" si="22"/>
        <v>1816.18</v>
      </c>
      <c r="N54" s="21">
        <f t="shared" si="21"/>
        <v>369478211</v>
      </c>
      <c r="O54" s="302">
        <v>377077193.10000002</v>
      </c>
      <c r="P54" s="247"/>
    </row>
    <row r="55" spans="1:16" ht="15" customHeight="1" x14ac:dyDescent="0.25">
      <c r="A55" s="14" t="s">
        <v>125</v>
      </c>
      <c r="B55" s="378"/>
      <c r="C55" s="29" t="s">
        <v>126</v>
      </c>
      <c r="D55" s="148" t="s">
        <v>22</v>
      </c>
      <c r="E55" s="175">
        <v>322.83999999999997</v>
      </c>
      <c r="F55" s="197">
        <v>139520</v>
      </c>
      <c r="G55" s="198">
        <v>45042637</v>
      </c>
      <c r="H55" s="184">
        <v>139516</v>
      </c>
      <c r="I55" s="37">
        <f t="shared" si="19"/>
        <v>45041345</v>
      </c>
      <c r="J55" s="25">
        <v>0</v>
      </c>
      <c r="K55" s="26">
        <v>0</v>
      </c>
      <c r="L55" s="27">
        <f t="shared" si="20"/>
        <v>0</v>
      </c>
      <c r="M55" s="20">
        <f t="shared" si="22"/>
        <v>322.83999999999997</v>
      </c>
      <c r="N55" s="21">
        <f t="shared" si="21"/>
        <v>45041345</v>
      </c>
      <c r="O55" s="302">
        <v>43979182.400000006</v>
      </c>
      <c r="P55" s="247"/>
    </row>
    <row r="56" spans="1:16" ht="25.5" x14ac:dyDescent="0.25">
      <c r="A56" s="34" t="s">
        <v>127</v>
      </c>
      <c r="B56" s="6">
        <v>500.1</v>
      </c>
      <c r="C56" s="35" t="s">
        <v>128</v>
      </c>
      <c r="D56" s="6" t="s">
        <v>22</v>
      </c>
      <c r="E56" s="45"/>
      <c r="F56" s="192"/>
      <c r="G56" s="191">
        <v>10332863799</v>
      </c>
      <c r="H56" s="46"/>
      <c r="I56" s="11">
        <f>SUM(I57:I65)</f>
        <v>10332806578</v>
      </c>
      <c r="J56" s="367"/>
      <c r="K56" s="368"/>
      <c r="L56" s="11">
        <f>SUM(L57:L65)</f>
        <v>-109524273</v>
      </c>
      <c r="M56" s="33"/>
      <c r="N56" s="13">
        <f>SUM(N57:N65)</f>
        <v>10223282305</v>
      </c>
      <c r="O56" s="303">
        <v>6157736043.9203005</v>
      </c>
      <c r="P56" s="246"/>
    </row>
    <row r="57" spans="1:16" ht="25.5" x14ac:dyDescent="0.25">
      <c r="A57" s="14" t="s">
        <v>129</v>
      </c>
      <c r="B57" s="378">
        <v>500.1</v>
      </c>
      <c r="C57" s="29" t="s">
        <v>130</v>
      </c>
      <c r="D57" s="148" t="s">
        <v>22</v>
      </c>
      <c r="E57" s="173">
        <v>1639.44</v>
      </c>
      <c r="F57" s="193">
        <v>668596</v>
      </c>
      <c r="G57" s="194">
        <v>1096123026</v>
      </c>
      <c r="H57" s="184">
        <v>668592</v>
      </c>
      <c r="I57" s="37">
        <f t="shared" ref="I57:I65" si="23">ROUND(E57*H57,0)</f>
        <v>1096116468</v>
      </c>
      <c r="J57" s="38">
        <v>56.9</v>
      </c>
      <c r="K57" s="26">
        <v>0</v>
      </c>
      <c r="L57" s="27">
        <f t="shared" ref="L57:L65" si="24">ROUND(+J57*H57+K57*H57,0)</f>
        <v>38042885</v>
      </c>
      <c r="M57" s="39">
        <f>+E57+J57</f>
        <v>1696.3400000000001</v>
      </c>
      <c r="N57" s="21">
        <f t="shared" ref="N57:N65" si="25">ROUND(H57*M57,0)</f>
        <v>1134159353</v>
      </c>
      <c r="O57" s="302">
        <v>451653953.76930082</v>
      </c>
      <c r="P57" s="247"/>
    </row>
    <row r="58" spans="1:16" ht="25.5" x14ac:dyDescent="0.25">
      <c r="A58" s="14" t="s">
        <v>131</v>
      </c>
      <c r="B58" s="378"/>
      <c r="C58" s="29" t="s">
        <v>132</v>
      </c>
      <c r="D58" s="148" t="s">
        <v>22</v>
      </c>
      <c r="E58" s="174">
        <v>1607.4</v>
      </c>
      <c r="F58" s="195">
        <v>760417</v>
      </c>
      <c r="G58" s="196">
        <v>1222294286</v>
      </c>
      <c r="H58" s="184">
        <v>760413</v>
      </c>
      <c r="I58" s="37">
        <f t="shared" si="23"/>
        <v>1222287856</v>
      </c>
      <c r="J58" s="38">
        <v>57</v>
      </c>
      <c r="K58" s="26">
        <v>0</v>
      </c>
      <c r="L58" s="27">
        <f t="shared" si="24"/>
        <v>43343541</v>
      </c>
      <c r="M58" s="39">
        <f>+E58+J58</f>
        <v>1664.4</v>
      </c>
      <c r="N58" s="21">
        <f t="shared" si="25"/>
        <v>1265631397</v>
      </c>
      <c r="O58" s="302">
        <v>0</v>
      </c>
      <c r="P58" s="247"/>
    </row>
    <row r="59" spans="1:16" ht="25.5" x14ac:dyDescent="0.25">
      <c r="A59" s="14" t="s">
        <v>133</v>
      </c>
      <c r="B59" s="378"/>
      <c r="C59" s="29" t="s">
        <v>134</v>
      </c>
      <c r="D59" s="148" t="s">
        <v>22</v>
      </c>
      <c r="E59" s="174">
        <v>1613.02</v>
      </c>
      <c r="F59" s="195">
        <v>661097</v>
      </c>
      <c r="G59" s="196">
        <v>1066362683</v>
      </c>
      <c r="H59" s="184">
        <v>661093</v>
      </c>
      <c r="I59" s="37">
        <f t="shared" si="23"/>
        <v>1066356231</v>
      </c>
      <c r="J59" s="38">
        <v>57.24</v>
      </c>
      <c r="K59" s="26">
        <v>0</v>
      </c>
      <c r="L59" s="27">
        <f t="shared" si="24"/>
        <v>37840963</v>
      </c>
      <c r="M59" s="39">
        <f>+E59+J59</f>
        <v>1670.26</v>
      </c>
      <c r="N59" s="21">
        <f t="shared" si="25"/>
        <v>1104197194</v>
      </c>
      <c r="O59" s="302">
        <v>526386046.19000006</v>
      </c>
      <c r="P59" s="247"/>
    </row>
    <row r="60" spans="1:16" ht="25.5" x14ac:dyDescent="0.25">
      <c r="A60" s="14" t="s">
        <v>135</v>
      </c>
      <c r="B60" s="378"/>
      <c r="C60" s="29" t="s">
        <v>136</v>
      </c>
      <c r="D60" s="148" t="s">
        <v>22</v>
      </c>
      <c r="E60" s="174">
        <v>1659.31</v>
      </c>
      <c r="F60" s="195">
        <v>654237</v>
      </c>
      <c r="G60" s="196">
        <v>1085581996</v>
      </c>
      <c r="H60" s="184">
        <v>654233</v>
      </c>
      <c r="I60" s="37">
        <f t="shared" si="23"/>
        <v>1085575359</v>
      </c>
      <c r="J60" s="38">
        <v>58.81</v>
      </c>
      <c r="K60" s="26">
        <v>0</v>
      </c>
      <c r="L60" s="27">
        <f t="shared" si="24"/>
        <v>38475443</v>
      </c>
      <c r="M60" s="39">
        <f>+E60+J60</f>
        <v>1718.12</v>
      </c>
      <c r="N60" s="21">
        <f t="shared" si="25"/>
        <v>1124050802</v>
      </c>
      <c r="O60" s="302">
        <v>281352902</v>
      </c>
      <c r="P60" s="247"/>
    </row>
    <row r="61" spans="1:16" ht="25.5" x14ac:dyDescent="0.25">
      <c r="A61" s="14" t="s">
        <v>137</v>
      </c>
      <c r="B61" s="378"/>
      <c r="C61" s="29" t="s">
        <v>138</v>
      </c>
      <c r="D61" s="148" t="s">
        <v>22</v>
      </c>
      <c r="E61" s="177">
        <v>1640.21</v>
      </c>
      <c r="F61" s="201">
        <v>685423</v>
      </c>
      <c r="G61" s="202">
        <v>1124237659</v>
      </c>
      <c r="H61" s="184">
        <v>685419</v>
      </c>
      <c r="I61" s="37">
        <f t="shared" si="23"/>
        <v>1124231098</v>
      </c>
      <c r="J61" s="41">
        <v>0</v>
      </c>
      <c r="K61" s="30">
        <f>-'[7]DEVOLUCION CHADO '!$I$17</f>
        <v>-634.03099999999995</v>
      </c>
      <c r="L61" s="27">
        <f t="shared" si="24"/>
        <v>-434576894</v>
      </c>
      <c r="M61" s="39">
        <f>+E61+K61</f>
        <v>1006.1790000000001</v>
      </c>
      <c r="N61" s="21">
        <f t="shared" si="25"/>
        <v>689654204</v>
      </c>
      <c r="O61" s="302">
        <v>720767338.89100003</v>
      </c>
      <c r="P61" s="247"/>
    </row>
    <row r="62" spans="1:16" ht="25.5" x14ac:dyDescent="0.25">
      <c r="A62" s="14" t="s">
        <v>139</v>
      </c>
      <c r="B62" s="378"/>
      <c r="C62" s="29" t="s">
        <v>140</v>
      </c>
      <c r="D62" s="148" t="s">
        <v>22</v>
      </c>
      <c r="E62" s="177">
        <v>1636.02</v>
      </c>
      <c r="F62" s="201">
        <v>693526</v>
      </c>
      <c r="G62" s="202">
        <v>1134622407</v>
      </c>
      <c r="H62" s="184">
        <v>693522</v>
      </c>
      <c r="I62" s="37">
        <f t="shared" si="23"/>
        <v>1134615862</v>
      </c>
      <c r="J62" s="38">
        <v>64.709999999999994</v>
      </c>
      <c r="K62" s="26">
        <v>0</v>
      </c>
      <c r="L62" s="27">
        <f t="shared" si="24"/>
        <v>44877809</v>
      </c>
      <c r="M62" s="39">
        <f>+E62+J62</f>
        <v>1700.73</v>
      </c>
      <c r="N62" s="21">
        <f t="shared" si="25"/>
        <v>1179493671</v>
      </c>
      <c r="O62" s="302">
        <v>743334910.88000011</v>
      </c>
      <c r="P62" s="247"/>
    </row>
    <row r="63" spans="1:16" ht="38.25" x14ac:dyDescent="0.25">
      <c r="A63" s="14" t="s">
        <v>141</v>
      </c>
      <c r="B63" s="378"/>
      <c r="C63" s="29" t="s">
        <v>142</v>
      </c>
      <c r="D63" s="148" t="s">
        <v>22</v>
      </c>
      <c r="E63" s="177">
        <v>1612.47</v>
      </c>
      <c r="F63" s="201">
        <v>676827</v>
      </c>
      <c r="G63" s="202">
        <v>1091363233</v>
      </c>
      <c r="H63" s="184">
        <v>676823</v>
      </c>
      <c r="I63" s="37">
        <f t="shared" si="23"/>
        <v>1091356783</v>
      </c>
      <c r="J63" s="38">
        <v>57.18</v>
      </c>
      <c r="K63" s="26">
        <v>0</v>
      </c>
      <c r="L63" s="27">
        <f t="shared" si="24"/>
        <v>38700739</v>
      </c>
      <c r="M63" s="39">
        <f>+E63+J63</f>
        <v>1669.65</v>
      </c>
      <c r="N63" s="21">
        <f t="shared" si="25"/>
        <v>1130057522</v>
      </c>
      <c r="O63" s="302">
        <v>741410865.51000011</v>
      </c>
      <c r="P63" s="247"/>
    </row>
    <row r="64" spans="1:16" ht="38.25" x14ac:dyDescent="0.25">
      <c r="A64" s="14" t="s">
        <v>143</v>
      </c>
      <c r="B64" s="378"/>
      <c r="C64" s="29" t="s">
        <v>144</v>
      </c>
      <c r="D64" s="148" t="s">
        <v>22</v>
      </c>
      <c r="E64" s="175">
        <v>1624.88</v>
      </c>
      <c r="F64" s="197">
        <v>802120</v>
      </c>
      <c r="G64" s="198">
        <v>1303348746</v>
      </c>
      <c r="H64" s="184">
        <v>802117</v>
      </c>
      <c r="I64" s="37">
        <f t="shared" si="23"/>
        <v>1303343871</v>
      </c>
      <c r="J64" s="38">
        <v>56.4</v>
      </c>
      <c r="K64" s="26">
        <v>0</v>
      </c>
      <c r="L64" s="27">
        <f t="shared" si="24"/>
        <v>45239399</v>
      </c>
      <c r="M64" s="39">
        <f>+E64+J64</f>
        <v>1681.2800000000002</v>
      </c>
      <c r="N64" s="21">
        <f t="shared" si="25"/>
        <v>1348583270</v>
      </c>
      <c r="O64" s="302">
        <v>1774238322.4300003</v>
      </c>
      <c r="P64" s="247"/>
    </row>
    <row r="65" spans="1:16" ht="25.5" x14ac:dyDescent="0.25">
      <c r="A65" s="14" t="s">
        <v>145</v>
      </c>
      <c r="B65" s="378"/>
      <c r="C65" s="15" t="s">
        <v>146</v>
      </c>
      <c r="D65" s="148" t="s">
        <v>22</v>
      </c>
      <c r="E65" s="175">
        <v>1678.23</v>
      </c>
      <c r="F65" s="197">
        <v>720360</v>
      </c>
      <c r="G65" s="198">
        <v>1208929763</v>
      </c>
      <c r="H65" s="184">
        <v>720356</v>
      </c>
      <c r="I65" s="37">
        <f t="shared" si="23"/>
        <v>1208923050</v>
      </c>
      <c r="J65" s="38">
        <v>53.49</v>
      </c>
      <c r="K65" s="26">
        <v>0</v>
      </c>
      <c r="L65" s="27">
        <f t="shared" si="24"/>
        <v>38531842</v>
      </c>
      <c r="M65" s="39">
        <f>+E65+J65</f>
        <v>1731.72</v>
      </c>
      <c r="N65" s="21">
        <f t="shared" si="25"/>
        <v>1247454892</v>
      </c>
      <c r="O65" s="302">
        <v>918591704.25</v>
      </c>
      <c r="P65" s="247"/>
    </row>
    <row r="66" spans="1:16" x14ac:dyDescent="0.25">
      <c r="A66" s="34" t="s">
        <v>147</v>
      </c>
      <c r="B66" s="6">
        <v>672.3</v>
      </c>
      <c r="C66" s="35" t="s">
        <v>148</v>
      </c>
      <c r="D66" s="6" t="s">
        <v>149</v>
      </c>
      <c r="E66" s="45"/>
      <c r="F66" s="192"/>
      <c r="G66" s="191">
        <v>2201940295</v>
      </c>
      <c r="H66" s="46"/>
      <c r="I66" s="11">
        <f>SUM(I67:I75)</f>
        <v>2201800320</v>
      </c>
      <c r="J66" s="367"/>
      <c r="K66" s="368"/>
      <c r="L66" s="11">
        <f>SUM(L67:L75)</f>
        <v>-105464013</v>
      </c>
      <c r="M66" s="33"/>
      <c r="N66" s="13">
        <f>SUM(N67:N75)</f>
        <v>2096336307</v>
      </c>
      <c r="O66" s="303">
        <v>949531556.74000001</v>
      </c>
      <c r="P66" s="246"/>
    </row>
    <row r="67" spans="1:16" x14ac:dyDescent="0.25">
      <c r="A67" s="14" t="s">
        <v>150</v>
      </c>
      <c r="B67" s="373">
        <v>672.3</v>
      </c>
      <c r="C67" s="24" t="s">
        <v>151</v>
      </c>
      <c r="D67" s="148" t="s">
        <v>149</v>
      </c>
      <c r="E67" s="178">
        <v>3886.15</v>
      </c>
      <c r="F67" s="203">
        <v>57443</v>
      </c>
      <c r="G67" s="204">
        <v>223232287</v>
      </c>
      <c r="H67" s="184">
        <v>57439</v>
      </c>
      <c r="I67" s="37">
        <f t="shared" ref="I67:I75" si="26">ROUND(E67*H67,0)</f>
        <v>223216570</v>
      </c>
      <c r="J67" s="25">
        <v>0</v>
      </c>
      <c r="K67" s="26">
        <v>0</v>
      </c>
      <c r="L67" s="27">
        <f t="shared" ref="L67:L75" si="27">ROUND(+J67*H67+K67*H67,0)</f>
        <v>0</v>
      </c>
      <c r="M67" s="20">
        <f t="shared" ref="M67:M75" si="28">+E67+K67</f>
        <v>3886.15</v>
      </c>
      <c r="N67" s="21">
        <f t="shared" ref="N67:N75" si="29">ROUND(H67*M67,0)</f>
        <v>223216570</v>
      </c>
      <c r="O67" s="302">
        <v>73521920</v>
      </c>
      <c r="P67" s="247"/>
    </row>
    <row r="68" spans="1:16" x14ac:dyDescent="0.25">
      <c r="A68" s="14" t="s">
        <v>152</v>
      </c>
      <c r="B68" s="374"/>
      <c r="C68" s="29" t="s">
        <v>153</v>
      </c>
      <c r="D68" s="148" t="s">
        <v>149</v>
      </c>
      <c r="E68" s="178">
        <v>3796.33</v>
      </c>
      <c r="F68" s="203">
        <v>67284</v>
      </c>
      <c r="G68" s="204">
        <v>255432537</v>
      </c>
      <c r="H68" s="184">
        <v>67280</v>
      </c>
      <c r="I68" s="37">
        <f t="shared" si="26"/>
        <v>255417082</v>
      </c>
      <c r="J68" s="25">
        <v>0</v>
      </c>
      <c r="K68" s="26">
        <v>0</v>
      </c>
      <c r="L68" s="27">
        <f t="shared" si="27"/>
        <v>0</v>
      </c>
      <c r="M68" s="20">
        <f t="shared" si="28"/>
        <v>3796.33</v>
      </c>
      <c r="N68" s="21">
        <f t="shared" si="29"/>
        <v>255417082</v>
      </c>
      <c r="O68" s="302">
        <v>0</v>
      </c>
      <c r="P68" s="247"/>
    </row>
    <row r="69" spans="1:16" x14ac:dyDescent="0.25">
      <c r="A69" s="14" t="s">
        <v>154</v>
      </c>
      <c r="B69" s="374"/>
      <c r="C69" s="29" t="s">
        <v>155</v>
      </c>
      <c r="D69" s="148" t="s">
        <v>149</v>
      </c>
      <c r="E69" s="178">
        <v>3812.94</v>
      </c>
      <c r="F69" s="203">
        <v>59491</v>
      </c>
      <c r="G69" s="204">
        <v>226835673</v>
      </c>
      <c r="H69" s="184">
        <v>59487</v>
      </c>
      <c r="I69" s="37">
        <f t="shared" si="26"/>
        <v>226820362</v>
      </c>
      <c r="J69" s="25">
        <v>0</v>
      </c>
      <c r="K69" s="26">
        <v>0</v>
      </c>
      <c r="L69" s="27">
        <f t="shared" si="27"/>
        <v>0</v>
      </c>
      <c r="M69" s="20">
        <f t="shared" si="28"/>
        <v>3812.94</v>
      </c>
      <c r="N69" s="21">
        <f t="shared" si="29"/>
        <v>226820362</v>
      </c>
      <c r="O69" s="302">
        <v>66149544</v>
      </c>
      <c r="P69" s="247"/>
    </row>
    <row r="70" spans="1:16" x14ac:dyDescent="0.25">
      <c r="A70" s="14" t="s">
        <v>156</v>
      </c>
      <c r="B70" s="374"/>
      <c r="C70" s="29" t="s">
        <v>157</v>
      </c>
      <c r="D70" s="148" t="s">
        <v>149</v>
      </c>
      <c r="E70" s="178">
        <v>3960.28</v>
      </c>
      <c r="F70" s="203">
        <v>59476</v>
      </c>
      <c r="G70" s="204">
        <v>235541851</v>
      </c>
      <c r="H70" s="184">
        <v>59472</v>
      </c>
      <c r="I70" s="37">
        <f t="shared" si="26"/>
        <v>235525772</v>
      </c>
      <c r="J70" s="25">
        <v>0</v>
      </c>
      <c r="K70" s="26">
        <v>0</v>
      </c>
      <c r="L70" s="27">
        <f t="shared" si="27"/>
        <v>0</v>
      </c>
      <c r="M70" s="20">
        <f t="shared" si="28"/>
        <v>3960.28</v>
      </c>
      <c r="N70" s="21">
        <f t="shared" si="29"/>
        <v>235525772</v>
      </c>
      <c r="O70" s="302">
        <v>49004928</v>
      </c>
      <c r="P70" s="247"/>
    </row>
    <row r="71" spans="1:16" x14ac:dyDescent="0.25">
      <c r="A71" s="14" t="s">
        <v>158</v>
      </c>
      <c r="B71" s="374"/>
      <c r="C71" s="29" t="s">
        <v>159</v>
      </c>
      <c r="D71" s="148" t="s">
        <v>149</v>
      </c>
      <c r="E71" s="175">
        <v>3879.94</v>
      </c>
      <c r="F71" s="197">
        <v>67076</v>
      </c>
      <c r="G71" s="198">
        <v>260251124</v>
      </c>
      <c r="H71" s="184">
        <v>67072</v>
      </c>
      <c r="I71" s="37">
        <f t="shared" si="26"/>
        <v>260235336</v>
      </c>
      <c r="J71" s="25">
        <v>0</v>
      </c>
      <c r="K71" s="30">
        <f>-'[7]DEVOLUCION CHADO '!$I$19</f>
        <v>-1572.4</v>
      </c>
      <c r="L71" s="27">
        <f t="shared" si="27"/>
        <v>-105464013</v>
      </c>
      <c r="M71" s="20">
        <f t="shared" si="28"/>
        <v>2307.54</v>
      </c>
      <c r="N71" s="21">
        <f t="shared" si="29"/>
        <v>154771323</v>
      </c>
      <c r="O71" s="302">
        <v>122379571</v>
      </c>
      <c r="P71" s="247"/>
    </row>
    <row r="72" spans="1:16" x14ac:dyDescent="0.25">
      <c r="A72" s="14" t="s">
        <v>160</v>
      </c>
      <c r="B72" s="374"/>
      <c r="C72" s="29" t="s">
        <v>161</v>
      </c>
      <c r="D72" s="148" t="s">
        <v>149</v>
      </c>
      <c r="E72" s="175">
        <v>3877.87</v>
      </c>
      <c r="F72" s="197">
        <v>65372</v>
      </c>
      <c r="G72" s="198">
        <v>253504052</v>
      </c>
      <c r="H72" s="184">
        <v>65368</v>
      </c>
      <c r="I72" s="37">
        <f t="shared" si="26"/>
        <v>253488606</v>
      </c>
      <c r="J72" s="25">
        <v>0</v>
      </c>
      <c r="K72" s="26">
        <v>0</v>
      </c>
      <c r="L72" s="27">
        <f t="shared" si="27"/>
        <v>0</v>
      </c>
      <c r="M72" s="20">
        <f t="shared" si="28"/>
        <v>3877.87</v>
      </c>
      <c r="N72" s="21">
        <f t="shared" si="29"/>
        <v>253488606</v>
      </c>
      <c r="O72" s="302">
        <v>108347460.40000001</v>
      </c>
      <c r="P72" s="247"/>
    </row>
    <row r="73" spans="1:16" x14ac:dyDescent="0.25">
      <c r="A73" s="14" t="s">
        <v>162</v>
      </c>
      <c r="B73" s="374"/>
      <c r="C73" s="29" t="s">
        <v>163</v>
      </c>
      <c r="D73" s="148" t="s">
        <v>149</v>
      </c>
      <c r="E73" s="175">
        <v>3809.33</v>
      </c>
      <c r="F73" s="197">
        <v>65033</v>
      </c>
      <c r="G73" s="198">
        <v>247732028</v>
      </c>
      <c r="H73" s="184">
        <v>65029</v>
      </c>
      <c r="I73" s="37">
        <f t="shared" si="26"/>
        <v>247716921</v>
      </c>
      <c r="J73" s="25">
        <v>0</v>
      </c>
      <c r="K73" s="26">
        <v>0</v>
      </c>
      <c r="L73" s="27">
        <f t="shared" si="27"/>
        <v>0</v>
      </c>
      <c r="M73" s="20">
        <f t="shared" si="28"/>
        <v>3809.33</v>
      </c>
      <c r="N73" s="21">
        <f t="shared" si="29"/>
        <v>247716921</v>
      </c>
      <c r="O73" s="302">
        <v>136915958.34</v>
      </c>
      <c r="P73" s="247"/>
    </row>
    <row r="74" spans="1:16" x14ac:dyDescent="0.25">
      <c r="A74" s="14" t="s">
        <v>164</v>
      </c>
      <c r="B74" s="374"/>
      <c r="C74" s="29" t="s">
        <v>165</v>
      </c>
      <c r="D74" s="148" t="s">
        <v>149</v>
      </c>
      <c r="E74" s="175">
        <v>3845.29</v>
      </c>
      <c r="F74" s="197">
        <v>66669</v>
      </c>
      <c r="G74" s="198">
        <v>256361639</v>
      </c>
      <c r="H74" s="184">
        <v>66665</v>
      </c>
      <c r="I74" s="37">
        <f t="shared" si="26"/>
        <v>256346258</v>
      </c>
      <c r="J74" s="25">
        <v>0</v>
      </c>
      <c r="K74" s="26">
        <v>0</v>
      </c>
      <c r="L74" s="27">
        <f t="shared" si="27"/>
        <v>0</v>
      </c>
      <c r="M74" s="20">
        <f t="shared" si="28"/>
        <v>3845.29</v>
      </c>
      <c r="N74" s="21">
        <f t="shared" si="29"/>
        <v>256346258</v>
      </c>
      <c r="O74" s="302">
        <v>237700724</v>
      </c>
      <c r="P74" s="247"/>
    </row>
    <row r="75" spans="1:16" x14ac:dyDescent="0.25">
      <c r="A75" s="14" t="s">
        <v>166</v>
      </c>
      <c r="B75" s="375"/>
      <c r="C75" s="29" t="s">
        <v>167</v>
      </c>
      <c r="D75" s="148" t="s">
        <v>149</v>
      </c>
      <c r="E75" s="175">
        <v>3968.67</v>
      </c>
      <c r="F75" s="197">
        <v>61242</v>
      </c>
      <c r="G75" s="198">
        <v>243049104</v>
      </c>
      <c r="H75" s="184">
        <v>61238</v>
      </c>
      <c r="I75" s="37">
        <f t="shared" si="26"/>
        <v>243033413</v>
      </c>
      <c r="J75" s="25">
        <v>0</v>
      </c>
      <c r="K75" s="26">
        <v>0</v>
      </c>
      <c r="L75" s="27">
        <f t="shared" si="27"/>
        <v>0</v>
      </c>
      <c r="M75" s="20">
        <f t="shared" si="28"/>
        <v>3968.67</v>
      </c>
      <c r="N75" s="21">
        <f t="shared" si="29"/>
        <v>243033413</v>
      </c>
      <c r="O75" s="302">
        <v>155511451</v>
      </c>
      <c r="P75" s="247"/>
    </row>
    <row r="76" spans="1:16" x14ac:dyDescent="0.25">
      <c r="A76" s="34" t="s">
        <v>168</v>
      </c>
      <c r="B76" s="6" t="s">
        <v>169</v>
      </c>
      <c r="C76" s="35" t="s">
        <v>170</v>
      </c>
      <c r="D76" s="6" t="s">
        <v>171</v>
      </c>
      <c r="E76" s="45"/>
      <c r="F76" s="192"/>
      <c r="G76" s="191">
        <v>471643704</v>
      </c>
      <c r="H76" s="46"/>
      <c r="I76" s="11">
        <f>SUM(I77:I85)</f>
        <v>471267347</v>
      </c>
      <c r="J76" s="367"/>
      <c r="K76" s="368"/>
      <c r="L76" s="11">
        <f>SUM(L77:L85)</f>
        <v>-22404489</v>
      </c>
      <c r="M76" s="33"/>
      <c r="N76" s="13">
        <f>SUM(N77:N85)</f>
        <v>448862858</v>
      </c>
      <c r="O76" s="303">
        <v>247582913.10841468</v>
      </c>
      <c r="P76" s="246"/>
    </row>
    <row r="77" spans="1:16" ht="15.75" customHeight="1" x14ac:dyDescent="0.25">
      <c r="A77" s="14" t="s">
        <v>172</v>
      </c>
      <c r="B77" s="378" t="s">
        <v>169</v>
      </c>
      <c r="C77" s="42" t="s">
        <v>173</v>
      </c>
      <c r="D77" s="148" t="s">
        <v>171</v>
      </c>
      <c r="E77" s="173">
        <v>11426.519999999999</v>
      </c>
      <c r="F77" s="193">
        <v>4600</v>
      </c>
      <c r="G77" s="194">
        <v>52561992</v>
      </c>
      <c r="H77" s="184">
        <v>4596</v>
      </c>
      <c r="I77" s="16">
        <f t="shared" ref="I77:I85" si="30">ROUND(E77*H77,0)</f>
        <v>52516286</v>
      </c>
      <c r="J77" s="25">
        <v>0</v>
      </c>
      <c r="K77" s="26">
        <v>0</v>
      </c>
      <c r="L77" s="27">
        <f t="shared" ref="L77:L85" si="31">ROUND(+J77*H77+K77*H77,0)</f>
        <v>0</v>
      </c>
      <c r="M77" s="20">
        <f t="shared" ref="M77:M85" si="32">+E77+K77</f>
        <v>11426.519999999999</v>
      </c>
      <c r="N77" s="21">
        <f t="shared" ref="N77:N85" si="33">ROUND(H77*M77,0)</f>
        <v>52516286</v>
      </c>
      <c r="O77" s="302">
        <v>21774653.559999999</v>
      </c>
      <c r="P77" s="247"/>
    </row>
    <row r="78" spans="1:16" ht="25.5" x14ac:dyDescent="0.25">
      <c r="A78" s="14" t="s">
        <v>174</v>
      </c>
      <c r="B78" s="378"/>
      <c r="C78" s="42" t="s">
        <v>175</v>
      </c>
      <c r="D78" s="148" t="s">
        <v>171</v>
      </c>
      <c r="E78" s="173">
        <v>11204.48</v>
      </c>
      <c r="F78" s="193">
        <v>4600</v>
      </c>
      <c r="G78" s="194">
        <v>51540608</v>
      </c>
      <c r="H78" s="184">
        <v>4597</v>
      </c>
      <c r="I78" s="16">
        <f t="shared" si="30"/>
        <v>51506995</v>
      </c>
      <c r="J78" s="25">
        <v>0</v>
      </c>
      <c r="K78" s="26">
        <v>0</v>
      </c>
      <c r="L78" s="27">
        <f t="shared" si="31"/>
        <v>0</v>
      </c>
      <c r="M78" s="20">
        <f t="shared" si="32"/>
        <v>11204.48</v>
      </c>
      <c r="N78" s="21">
        <f t="shared" si="33"/>
        <v>51506995</v>
      </c>
      <c r="O78" s="302">
        <v>0</v>
      </c>
      <c r="P78" s="247"/>
    </row>
    <row r="79" spans="1:16" ht="25.5" x14ac:dyDescent="0.25">
      <c r="A79" s="14" t="s">
        <v>176</v>
      </c>
      <c r="B79" s="378"/>
      <c r="C79" s="42" t="s">
        <v>177</v>
      </c>
      <c r="D79" s="148" t="s">
        <v>171</v>
      </c>
      <c r="E79" s="173">
        <v>11255.72</v>
      </c>
      <c r="F79" s="193">
        <v>4600</v>
      </c>
      <c r="G79" s="194">
        <v>51776312</v>
      </c>
      <c r="H79" s="184">
        <v>4596</v>
      </c>
      <c r="I79" s="16">
        <f t="shared" si="30"/>
        <v>51731289</v>
      </c>
      <c r="J79" s="25">
        <v>0</v>
      </c>
      <c r="K79" s="26">
        <v>0</v>
      </c>
      <c r="L79" s="27">
        <f t="shared" si="31"/>
        <v>0</v>
      </c>
      <c r="M79" s="20">
        <f t="shared" si="32"/>
        <v>11255.72</v>
      </c>
      <c r="N79" s="21">
        <f t="shared" si="33"/>
        <v>51731289</v>
      </c>
      <c r="O79" s="302">
        <v>22548133.400000002</v>
      </c>
      <c r="P79" s="247"/>
    </row>
    <row r="80" spans="1:16" ht="15.75" customHeight="1" x14ac:dyDescent="0.25">
      <c r="A80" s="14" t="s">
        <v>178</v>
      </c>
      <c r="B80" s="378"/>
      <c r="C80" s="42" t="s">
        <v>179</v>
      </c>
      <c r="D80" s="148" t="s">
        <v>171</v>
      </c>
      <c r="E80" s="173">
        <v>11563.159999999998</v>
      </c>
      <c r="F80" s="193">
        <v>4600</v>
      </c>
      <c r="G80" s="194">
        <v>53190536</v>
      </c>
      <c r="H80" s="184">
        <v>4596</v>
      </c>
      <c r="I80" s="16">
        <f t="shared" si="30"/>
        <v>53144283</v>
      </c>
      <c r="J80" s="25">
        <v>0</v>
      </c>
      <c r="K80" s="26">
        <v>0</v>
      </c>
      <c r="L80" s="27">
        <f t="shared" si="31"/>
        <v>0</v>
      </c>
      <c r="M80" s="20">
        <f t="shared" si="32"/>
        <v>11563.159999999998</v>
      </c>
      <c r="N80" s="21">
        <f t="shared" si="33"/>
        <v>53144283</v>
      </c>
      <c r="O80" s="302">
        <v>13145111.24</v>
      </c>
      <c r="P80" s="247"/>
    </row>
    <row r="81" spans="1:16" ht="25.5" x14ac:dyDescent="0.25">
      <c r="A81" s="14" t="s">
        <v>180</v>
      </c>
      <c r="B81" s="378"/>
      <c r="C81" s="42" t="s">
        <v>181</v>
      </c>
      <c r="D81" s="148" t="s">
        <v>171</v>
      </c>
      <c r="E81" s="175">
        <v>11426.519999999999</v>
      </c>
      <c r="F81" s="197">
        <v>4600</v>
      </c>
      <c r="G81" s="198">
        <v>52561992</v>
      </c>
      <c r="H81" s="184">
        <v>4596</v>
      </c>
      <c r="I81" s="16">
        <f t="shared" si="30"/>
        <v>52516286</v>
      </c>
      <c r="J81" s="25">
        <v>0</v>
      </c>
      <c r="K81" s="30">
        <f>-'[7]DEVOLUCION CHADO '!$I$21</f>
        <v>-4874.78</v>
      </c>
      <c r="L81" s="27">
        <f t="shared" si="31"/>
        <v>-22404489</v>
      </c>
      <c r="M81" s="20">
        <f t="shared" si="32"/>
        <v>6551.7399999999989</v>
      </c>
      <c r="N81" s="21">
        <f t="shared" si="33"/>
        <v>30111797</v>
      </c>
      <c r="O81" s="302">
        <v>40190231.097480312</v>
      </c>
      <c r="P81" s="247"/>
    </row>
    <row r="82" spans="1:16" ht="25.5" x14ac:dyDescent="0.25">
      <c r="A82" s="14" t="s">
        <v>182</v>
      </c>
      <c r="B82" s="378"/>
      <c r="C82" s="42" t="s">
        <v>183</v>
      </c>
      <c r="D82" s="148" t="s">
        <v>171</v>
      </c>
      <c r="E82" s="175">
        <v>11392.359999999999</v>
      </c>
      <c r="F82" s="197">
        <v>4600</v>
      </c>
      <c r="G82" s="198">
        <v>52404856</v>
      </c>
      <c r="H82" s="184">
        <v>4596</v>
      </c>
      <c r="I82" s="16">
        <f t="shared" si="30"/>
        <v>52359287</v>
      </c>
      <c r="J82" s="25">
        <v>0</v>
      </c>
      <c r="K82" s="26">
        <v>0</v>
      </c>
      <c r="L82" s="27">
        <f t="shared" si="31"/>
        <v>0</v>
      </c>
      <c r="M82" s="20">
        <f t="shared" si="32"/>
        <v>11392.359999999999</v>
      </c>
      <c r="N82" s="21">
        <f t="shared" si="33"/>
        <v>52359287</v>
      </c>
      <c r="O82" s="302">
        <v>31292102.630666666</v>
      </c>
      <c r="P82" s="247"/>
    </row>
    <row r="83" spans="1:16" ht="25.5" x14ac:dyDescent="0.25">
      <c r="A83" s="14" t="s">
        <v>184</v>
      </c>
      <c r="B83" s="378"/>
      <c r="C83" s="42" t="s">
        <v>185</v>
      </c>
      <c r="D83" s="148" t="s">
        <v>171</v>
      </c>
      <c r="E83" s="175">
        <v>11238.64</v>
      </c>
      <c r="F83" s="197">
        <v>4600</v>
      </c>
      <c r="G83" s="198">
        <v>51697744</v>
      </c>
      <c r="H83" s="184">
        <v>4597</v>
      </c>
      <c r="I83" s="16">
        <f t="shared" si="30"/>
        <v>51664028</v>
      </c>
      <c r="J83" s="25">
        <v>0</v>
      </c>
      <c r="K83" s="26">
        <v>0</v>
      </c>
      <c r="L83" s="27">
        <f t="shared" si="31"/>
        <v>0</v>
      </c>
      <c r="M83" s="20">
        <f t="shared" si="32"/>
        <v>11238.64</v>
      </c>
      <c r="N83" s="21">
        <f t="shared" si="33"/>
        <v>51664028</v>
      </c>
      <c r="O83" s="302">
        <v>31082455.149999999</v>
      </c>
      <c r="P83" s="247"/>
    </row>
    <row r="84" spans="1:16" ht="25.5" x14ac:dyDescent="0.25">
      <c r="A84" s="14" t="s">
        <v>186</v>
      </c>
      <c r="B84" s="378"/>
      <c r="C84" s="42" t="s">
        <v>187</v>
      </c>
      <c r="D84" s="148" t="s">
        <v>171</v>
      </c>
      <c r="E84" s="175">
        <v>11324.039999999999</v>
      </c>
      <c r="F84" s="197">
        <v>4600</v>
      </c>
      <c r="G84" s="198">
        <v>52090584</v>
      </c>
      <c r="H84" s="184">
        <v>4597</v>
      </c>
      <c r="I84" s="16">
        <f t="shared" si="30"/>
        <v>52056612</v>
      </c>
      <c r="J84" s="25">
        <v>0</v>
      </c>
      <c r="K84" s="26">
        <v>0</v>
      </c>
      <c r="L84" s="27">
        <f t="shared" si="31"/>
        <v>0</v>
      </c>
      <c r="M84" s="20">
        <f t="shared" si="32"/>
        <v>11324.039999999999</v>
      </c>
      <c r="N84" s="21">
        <f t="shared" si="33"/>
        <v>52056612</v>
      </c>
      <c r="O84" s="302">
        <v>54312984.924503937</v>
      </c>
      <c r="P84" s="247"/>
    </row>
    <row r="85" spans="1:16" ht="25.5" x14ac:dyDescent="0.25">
      <c r="A85" s="14" t="s">
        <v>188</v>
      </c>
      <c r="B85" s="378"/>
      <c r="C85" s="42" t="s">
        <v>189</v>
      </c>
      <c r="D85" s="148" t="s">
        <v>171</v>
      </c>
      <c r="E85" s="175">
        <v>11699.799999999997</v>
      </c>
      <c r="F85" s="197">
        <v>4600</v>
      </c>
      <c r="G85" s="198">
        <v>53819080</v>
      </c>
      <c r="H85" s="184">
        <v>4596</v>
      </c>
      <c r="I85" s="16">
        <f t="shared" si="30"/>
        <v>53772281</v>
      </c>
      <c r="J85" s="25">
        <v>0</v>
      </c>
      <c r="K85" s="26">
        <v>0</v>
      </c>
      <c r="L85" s="27">
        <f t="shared" si="31"/>
        <v>0</v>
      </c>
      <c r="M85" s="20">
        <f t="shared" si="32"/>
        <v>11699.799999999997</v>
      </c>
      <c r="N85" s="21">
        <f t="shared" si="33"/>
        <v>53772281</v>
      </c>
      <c r="O85" s="302">
        <v>33237241.105763782</v>
      </c>
      <c r="P85" s="247"/>
    </row>
    <row r="86" spans="1:16" x14ac:dyDescent="0.25">
      <c r="A86" s="34" t="s">
        <v>190</v>
      </c>
      <c r="B86" s="6" t="s">
        <v>169</v>
      </c>
      <c r="C86" s="35" t="s">
        <v>191</v>
      </c>
      <c r="D86" s="6" t="s">
        <v>171</v>
      </c>
      <c r="E86" s="45"/>
      <c r="F86" s="192"/>
      <c r="G86" s="191">
        <v>57040365</v>
      </c>
      <c r="H86" s="46"/>
      <c r="I86" s="11">
        <f>SUM(I87:I95)</f>
        <v>56996893</v>
      </c>
      <c r="J86" s="367"/>
      <c r="K86" s="368"/>
      <c r="L86" s="11">
        <f>SUM(L87:L95)</f>
        <v>-3537969</v>
      </c>
      <c r="M86" s="33"/>
      <c r="N86" s="13">
        <f>SUM(N87:N95)</f>
        <v>53458924</v>
      </c>
      <c r="O86" s="303">
        <v>37290827.858348206</v>
      </c>
      <c r="P86" s="246"/>
    </row>
    <row r="87" spans="1:16" ht="17.25" customHeight="1" x14ac:dyDescent="0.25">
      <c r="A87" s="14" t="s">
        <v>192</v>
      </c>
      <c r="B87" s="378" t="s">
        <v>169</v>
      </c>
      <c r="C87" s="42" t="s">
        <v>193</v>
      </c>
      <c r="D87" s="148" t="s">
        <v>171</v>
      </c>
      <c r="E87" s="173">
        <v>1211.06</v>
      </c>
      <c r="F87" s="193">
        <v>4600</v>
      </c>
      <c r="G87" s="194">
        <v>5570863</v>
      </c>
      <c r="H87" s="184">
        <v>4596</v>
      </c>
      <c r="I87" s="16">
        <f t="shared" ref="I87:I95" si="34">ROUND(E87*H87,0)</f>
        <v>5566032</v>
      </c>
      <c r="J87" s="25">
        <v>0</v>
      </c>
      <c r="K87" s="26">
        <v>0</v>
      </c>
      <c r="L87" s="27">
        <f t="shared" ref="L87:L95" si="35">ROUND(+J87*H87+K87*H87,0)</f>
        <v>0</v>
      </c>
      <c r="M87" s="20">
        <f t="shared" ref="M87:M95" si="36">+E87+K87</f>
        <v>1211.06</v>
      </c>
      <c r="N87" s="21">
        <f t="shared" ref="N87:N95" si="37">ROUND(H87*M87,0)</f>
        <v>5566032</v>
      </c>
      <c r="O87" s="302">
        <v>4659452.4960000003</v>
      </c>
      <c r="P87" s="247"/>
    </row>
    <row r="88" spans="1:16" ht="25.5" x14ac:dyDescent="0.25">
      <c r="A88" s="14" t="s">
        <v>194</v>
      </c>
      <c r="B88" s="378"/>
      <c r="C88" s="42" t="s">
        <v>195</v>
      </c>
      <c r="D88" s="148" t="s">
        <v>171</v>
      </c>
      <c r="E88" s="173">
        <v>1187.52</v>
      </c>
      <c r="F88" s="193">
        <v>5438</v>
      </c>
      <c r="G88" s="194">
        <v>6457756</v>
      </c>
      <c r="H88" s="184">
        <v>5434</v>
      </c>
      <c r="I88" s="16">
        <f t="shared" si="34"/>
        <v>6452984</v>
      </c>
      <c r="J88" s="25">
        <v>0</v>
      </c>
      <c r="K88" s="26">
        <v>0</v>
      </c>
      <c r="L88" s="27">
        <f t="shared" si="35"/>
        <v>0</v>
      </c>
      <c r="M88" s="20">
        <f t="shared" si="36"/>
        <v>1187.52</v>
      </c>
      <c r="N88" s="21">
        <f t="shared" si="37"/>
        <v>6452984</v>
      </c>
      <c r="O88" s="302">
        <v>0</v>
      </c>
      <c r="P88" s="247"/>
    </row>
    <row r="89" spans="1:16" ht="25.5" x14ac:dyDescent="0.25">
      <c r="A89" s="14" t="s">
        <v>196</v>
      </c>
      <c r="B89" s="378"/>
      <c r="C89" s="42" t="s">
        <v>197</v>
      </c>
      <c r="D89" s="148" t="s">
        <v>171</v>
      </c>
      <c r="E89" s="173">
        <v>1192.95</v>
      </c>
      <c r="F89" s="193">
        <v>5438</v>
      </c>
      <c r="G89" s="194">
        <v>6487288</v>
      </c>
      <c r="H89" s="184">
        <v>5434</v>
      </c>
      <c r="I89" s="16">
        <f t="shared" si="34"/>
        <v>6482490</v>
      </c>
      <c r="J89" s="25">
        <v>0</v>
      </c>
      <c r="K89" s="26">
        <v>0</v>
      </c>
      <c r="L89" s="27">
        <f t="shared" si="35"/>
        <v>0</v>
      </c>
      <c r="M89" s="20">
        <f t="shared" si="36"/>
        <v>1192.95</v>
      </c>
      <c r="N89" s="21">
        <f t="shared" si="37"/>
        <v>6482490</v>
      </c>
      <c r="O89" s="302">
        <v>2676309.96</v>
      </c>
      <c r="P89" s="247"/>
    </row>
    <row r="90" spans="1:16" ht="15.75" customHeight="1" x14ac:dyDescent="0.25">
      <c r="A90" s="14" t="s">
        <v>198</v>
      </c>
      <c r="B90" s="378"/>
      <c r="C90" s="42" t="s">
        <v>199</v>
      </c>
      <c r="D90" s="148" t="s">
        <v>171</v>
      </c>
      <c r="E90" s="173">
        <v>1225.54</v>
      </c>
      <c r="F90" s="193">
        <v>5438</v>
      </c>
      <c r="G90" s="194">
        <v>6664482</v>
      </c>
      <c r="H90" s="184">
        <v>5434</v>
      </c>
      <c r="I90" s="16">
        <f t="shared" si="34"/>
        <v>6659584</v>
      </c>
      <c r="J90" s="25">
        <v>0</v>
      </c>
      <c r="K90" s="26">
        <v>0</v>
      </c>
      <c r="L90" s="27">
        <f t="shared" si="35"/>
        <v>0</v>
      </c>
      <c r="M90" s="20">
        <f t="shared" si="36"/>
        <v>1225.54</v>
      </c>
      <c r="N90" s="21">
        <f t="shared" si="37"/>
        <v>6659584</v>
      </c>
      <c r="O90" s="302">
        <v>1632808.44</v>
      </c>
      <c r="P90" s="247"/>
    </row>
    <row r="91" spans="1:16" ht="25.5" x14ac:dyDescent="0.25">
      <c r="A91" s="14" t="s">
        <v>200</v>
      </c>
      <c r="B91" s="378"/>
      <c r="C91" s="42" t="s">
        <v>201</v>
      </c>
      <c r="D91" s="148" t="s">
        <v>171</v>
      </c>
      <c r="E91" s="175">
        <v>1211.06</v>
      </c>
      <c r="F91" s="197">
        <v>5438</v>
      </c>
      <c r="G91" s="198">
        <v>6585729</v>
      </c>
      <c r="H91" s="184">
        <v>5434</v>
      </c>
      <c r="I91" s="16">
        <f t="shared" si="34"/>
        <v>6580900</v>
      </c>
      <c r="J91" s="25">
        <v>0</v>
      </c>
      <c r="K91" s="30">
        <f>-'[7]DEVOLUCION CHADO '!$I$23</f>
        <v>-651.08000000000004</v>
      </c>
      <c r="L91" s="27">
        <f t="shared" si="35"/>
        <v>-3537969</v>
      </c>
      <c r="M91" s="20">
        <f t="shared" si="36"/>
        <v>559.9799999999999</v>
      </c>
      <c r="N91" s="21">
        <f t="shared" si="37"/>
        <v>3042931</v>
      </c>
      <c r="O91" s="302">
        <v>6599625.0000000009</v>
      </c>
      <c r="P91" s="247"/>
    </row>
    <row r="92" spans="1:16" ht="25.5" x14ac:dyDescent="0.25">
      <c r="A92" s="14" t="s">
        <v>202</v>
      </c>
      <c r="B92" s="378"/>
      <c r="C92" s="42" t="s">
        <v>203</v>
      </c>
      <c r="D92" s="148" t="s">
        <v>171</v>
      </c>
      <c r="E92" s="175">
        <v>1207.44</v>
      </c>
      <c r="F92" s="197">
        <v>5438</v>
      </c>
      <c r="G92" s="198">
        <v>6566041</v>
      </c>
      <c r="H92" s="184">
        <v>5434</v>
      </c>
      <c r="I92" s="16">
        <f t="shared" si="34"/>
        <v>6561229</v>
      </c>
      <c r="J92" s="25">
        <v>0</v>
      </c>
      <c r="K92" s="26">
        <v>0</v>
      </c>
      <c r="L92" s="27">
        <f t="shared" si="35"/>
        <v>0</v>
      </c>
      <c r="M92" s="20">
        <f t="shared" si="36"/>
        <v>1207.44</v>
      </c>
      <c r="N92" s="21">
        <f t="shared" si="37"/>
        <v>6561229</v>
      </c>
      <c r="O92" s="302">
        <v>4376783.934838145</v>
      </c>
      <c r="P92" s="247"/>
    </row>
    <row r="93" spans="1:16" ht="25.5" x14ac:dyDescent="0.25">
      <c r="A93" s="14" t="s">
        <v>204</v>
      </c>
      <c r="B93" s="378"/>
      <c r="C93" s="42" t="s">
        <v>205</v>
      </c>
      <c r="D93" s="148" t="s">
        <v>171</v>
      </c>
      <c r="E93" s="175">
        <v>1191.1400000000001</v>
      </c>
      <c r="F93" s="197">
        <v>5438</v>
      </c>
      <c r="G93" s="198">
        <v>6477444</v>
      </c>
      <c r="H93" s="184">
        <v>5434</v>
      </c>
      <c r="I93" s="16">
        <f t="shared" si="34"/>
        <v>6472655</v>
      </c>
      <c r="J93" s="25">
        <v>0</v>
      </c>
      <c r="K93" s="26">
        <v>0</v>
      </c>
      <c r="L93" s="27">
        <f t="shared" si="35"/>
        <v>0</v>
      </c>
      <c r="M93" s="20">
        <f t="shared" si="36"/>
        <v>1191.1400000000001</v>
      </c>
      <c r="N93" s="21">
        <f t="shared" si="37"/>
        <v>6472655</v>
      </c>
      <c r="O93" s="302">
        <v>3599800.264</v>
      </c>
      <c r="P93" s="247"/>
    </row>
    <row r="94" spans="1:16" ht="25.5" x14ac:dyDescent="0.25">
      <c r="A94" s="14" t="s">
        <v>206</v>
      </c>
      <c r="B94" s="378"/>
      <c r="C94" s="42" t="s">
        <v>207</v>
      </c>
      <c r="D94" s="148" t="s">
        <v>171</v>
      </c>
      <c r="E94" s="175">
        <v>1200.2</v>
      </c>
      <c r="F94" s="197">
        <v>5438</v>
      </c>
      <c r="G94" s="198">
        <v>6526664</v>
      </c>
      <c r="H94" s="184">
        <v>5434</v>
      </c>
      <c r="I94" s="16">
        <f t="shared" si="34"/>
        <v>6521887</v>
      </c>
      <c r="J94" s="25">
        <v>0</v>
      </c>
      <c r="K94" s="26">
        <v>0</v>
      </c>
      <c r="L94" s="27">
        <f t="shared" si="35"/>
        <v>0</v>
      </c>
      <c r="M94" s="20">
        <f t="shared" si="36"/>
        <v>1200.2</v>
      </c>
      <c r="N94" s="21">
        <f t="shared" si="37"/>
        <v>6521887</v>
      </c>
      <c r="O94" s="302">
        <v>9243119.9040349945</v>
      </c>
      <c r="P94" s="247"/>
    </row>
    <row r="95" spans="1:16" ht="25.5" x14ac:dyDescent="0.25">
      <c r="A95" s="14" t="s">
        <v>208</v>
      </c>
      <c r="B95" s="378"/>
      <c r="C95" s="42" t="s">
        <v>209</v>
      </c>
      <c r="D95" s="148" t="s">
        <v>171</v>
      </c>
      <c r="E95" s="175">
        <v>1240.02</v>
      </c>
      <c r="F95" s="197">
        <v>4600</v>
      </c>
      <c r="G95" s="198">
        <v>5704098</v>
      </c>
      <c r="H95" s="184">
        <v>4596</v>
      </c>
      <c r="I95" s="16">
        <f t="shared" si="34"/>
        <v>5699132</v>
      </c>
      <c r="J95" s="25">
        <v>0</v>
      </c>
      <c r="K95" s="26">
        <v>0</v>
      </c>
      <c r="L95" s="27">
        <f t="shared" si="35"/>
        <v>0</v>
      </c>
      <c r="M95" s="20">
        <f t="shared" si="36"/>
        <v>1240.02</v>
      </c>
      <c r="N95" s="21">
        <f t="shared" si="37"/>
        <v>5699132</v>
      </c>
      <c r="O95" s="302">
        <v>4502927.859475065</v>
      </c>
      <c r="P95" s="247"/>
    </row>
    <row r="96" spans="1:16" x14ac:dyDescent="0.25">
      <c r="A96" s="5" t="s">
        <v>210</v>
      </c>
      <c r="B96" s="6"/>
      <c r="C96" s="152" t="s">
        <v>211</v>
      </c>
      <c r="D96" s="153"/>
      <c r="E96" s="153"/>
      <c r="F96" s="205"/>
      <c r="G96" s="206">
        <v>2080691105</v>
      </c>
      <c r="H96" s="154"/>
      <c r="I96" s="11">
        <f>+I97+I107+I117+I127+I137+I147+I157</f>
        <v>2080220709</v>
      </c>
      <c r="J96" s="367"/>
      <c r="K96" s="368"/>
      <c r="L96" s="11">
        <f>+L97+L107+L117+L127+L137+L147+L157</f>
        <v>-235134708</v>
      </c>
      <c r="M96" s="8"/>
      <c r="N96" s="13">
        <f>+N97+N107+N117+N127+N137+N147+N157</f>
        <v>1845086002</v>
      </c>
      <c r="O96" s="301">
        <v>589779801.56895995</v>
      </c>
      <c r="P96" s="246"/>
    </row>
    <row r="97" spans="1:16" x14ac:dyDescent="0.25">
      <c r="A97" s="34" t="s">
        <v>212</v>
      </c>
      <c r="B97" s="43" t="s">
        <v>213</v>
      </c>
      <c r="C97" s="44" t="s">
        <v>214</v>
      </c>
      <c r="D97" s="6" t="s">
        <v>22</v>
      </c>
      <c r="E97" s="45"/>
      <c r="F97" s="192"/>
      <c r="G97" s="191">
        <v>102749961</v>
      </c>
      <c r="H97" s="46"/>
      <c r="I97" s="11">
        <f>SUM(I98:I106)</f>
        <v>102734692</v>
      </c>
      <c r="J97" s="367"/>
      <c r="K97" s="368"/>
      <c r="L97" s="11">
        <f>SUM(L98:L106)</f>
        <v>-5928161</v>
      </c>
      <c r="M97" s="33"/>
      <c r="N97" s="13">
        <f>SUM(N98:N106)</f>
        <v>96806531</v>
      </c>
      <c r="O97" s="303">
        <v>33527558.816</v>
      </c>
      <c r="P97" s="246"/>
    </row>
    <row r="98" spans="1:16" x14ac:dyDescent="0.25">
      <c r="A98" s="14" t="s">
        <v>215</v>
      </c>
      <c r="B98" s="373" t="s">
        <v>213</v>
      </c>
      <c r="C98" s="47" t="s">
        <v>216</v>
      </c>
      <c r="D98" s="148" t="s">
        <v>22</v>
      </c>
      <c r="E98" s="174">
        <v>514.01</v>
      </c>
      <c r="F98" s="195">
        <v>25148</v>
      </c>
      <c r="G98" s="196">
        <v>12926323</v>
      </c>
      <c r="H98" s="184">
        <v>25145</v>
      </c>
      <c r="I98" s="16">
        <f t="shared" ref="I98:I106" si="38">ROUND(E98*H98,0)</f>
        <v>12924781</v>
      </c>
      <c r="J98" s="38">
        <v>102.8</v>
      </c>
      <c r="K98" s="26"/>
      <c r="L98" s="27">
        <f t="shared" ref="L98:L106" si="39">ROUND(+J98*H98+K98*H98,0)</f>
        <v>2584906</v>
      </c>
      <c r="M98" s="20">
        <f>+E98+J98</f>
        <v>616.80999999999995</v>
      </c>
      <c r="N98" s="21">
        <f t="shared" ref="N98:N106" si="40">ROUND(H98*M98,0)</f>
        <v>15509687</v>
      </c>
      <c r="O98" s="302">
        <v>1723304</v>
      </c>
      <c r="P98" s="247"/>
    </row>
    <row r="99" spans="1:16" x14ac:dyDescent="0.25">
      <c r="A99" s="14" t="s">
        <v>217</v>
      </c>
      <c r="B99" s="374"/>
      <c r="C99" s="47" t="s">
        <v>218</v>
      </c>
      <c r="D99" s="148" t="s">
        <v>22</v>
      </c>
      <c r="E99" s="174">
        <v>405.47</v>
      </c>
      <c r="F99" s="195">
        <v>28342</v>
      </c>
      <c r="G99" s="196">
        <v>11491831</v>
      </c>
      <c r="H99" s="184">
        <v>28338</v>
      </c>
      <c r="I99" s="16">
        <f t="shared" si="38"/>
        <v>11490209</v>
      </c>
      <c r="J99" s="25">
        <v>0</v>
      </c>
      <c r="K99" s="26">
        <v>0</v>
      </c>
      <c r="L99" s="27">
        <f t="shared" si="39"/>
        <v>0</v>
      </c>
      <c r="M99" s="20">
        <f t="shared" ref="M99:M106" si="41">+E99+K99</f>
        <v>405.47</v>
      </c>
      <c r="N99" s="21">
        <f t="shared" si="40"/>
        <v>11490209</v>
      </c>
      <c r="O99" s="302">
        <v>0</v>
      </c>
      <c r="P99" s="247"/>
    </row>
    <row r="100" spans="1:16" ht="18.75" customHeight="1" x14ac:dyDescent="0.25">
      <c r="A100" s="14" t="s">
        <v>219</v>
      </c>
      <c r="B100" s="374"/>
      <c r="C100" s="47" t="s">
        <v>220</v>
      </c>
      <c r="D100" s="148" t="s">
        <v>22</v>
      </c>
      <c r="E100" s="174">
        <v>391.76</v>
      </c>
      <c r="F100" s="195">
        <v>22934</v>
      </c>
      <c r="G100" s="196">
        <v>8984624</v>
      </c>
      <c r="H100" s="184">
        <v>22930</v>
      </c>
      <c r="I100" s="16">
        <f t="shared" si="38"/>
        <v>8983057</v>
      </c>
      <c r="J100" s="25">
        <v>0</v>
      </c>
      <c r="K100" s="26">
        <v>0</v>
      </c>
      <c r="L100" s="27">
        <f t="shared" si="39"/>
        <v>0</v>
      </c>
      <c r="M100" s="20">
        <f t="shared" si="41"/>
        <v>391.76</v>
      </c>
      <c r="N100" s="21">
        <f t="shared" si="40"/>
        <v>8983057</v>
      </c>
      <c r="O100" s="302">
        <v>0</v>
      </c>
      <c r="P100" s="247"/>
    </row>
    <row r="101" spans="1:16" x14ac:dyDescent="0.25">
      <c r="A101" s="14" t="s">
        <v>221</v>
      </c>
      <c r="B101" s="374"/>
      <c r="C101" s="47" t="s">
        <v>222</v>
      </c>
      <c r="D101" s="148" t="s">
        <v>22</v>
      </c>
      <c r="E101" s="174">
        <v>653.11</v>
      </c>
      <c r="F101" s="195">
        <v>25807</v>
      </c>
      <c r="G101" s="196">
        <v>16854810</v>
      </c>
      <c r="H101" s="184">
        <v>25803</v>
      </c>
      <c r="I101" s="16">
        <f t="shared" si="38"/>
        <v>16852197</v>
      </c>
      <c r="J101" s="25">
        <v>0</v>
      </c>
      <c r="K101" s="30">
        <v>-145.13</v>
      </c>
      <c r="L101" s="27">
        <f t="shared" si="39"/>
        <v>-3744789</v>
      </c>
      <c r="M101" s="20">
        <f t="shared" si="41"/>
        <v>507.98</v>
      </c>
      <c r="N101" s="21">
        <f t="shared" si="40"/>
        <v>13107408</v>
      </c>
      <c r="O101" s="302">
        <v>0</v>
      </c>
      <c r="P101" s="247"/>
    </row>
    <row r="102" spans="1:16" ht="18.75" customHeight="1" x14ac:dyDescent="0.25">
      <c r="A102" s="14" t="s">
        <v>223</v>
      </c>
      <c r="B102" s="374"/>
      <c r="C102" s="47" t="s">
        <v>224</v>
      </c>
      <c r="D102" s="148" t="s">
        <v>22</v>
      </c>
      <c r="E102" s="174">
        <v>405.47</v>
      </c>
      <c r="F102" s="195">
        <v>28849</v>
      </c>
      <c r="G102" s="196">
        <v>11697404</v>
      </c>
      <c r="H102" s="184">
        <v>28846</v>
      </c>
      <c r="I102" s="16">
        <f t="shared" si="38"/>
        <v>11696188</v>
      </c>
      <c r="J102" s="25">
        <v>0</v>
      </c>
      <c r="K102" s="30">
        <f>-'[7]DEVOLUCION CHADO '!$I$26</f>
        <v>-105.25</v>
      </c>
      <c r="L102" s="27">
        <f t="shared" si="39"/>
        <v>-3036042</v>
      </c>
      <c r="M102" s="20">
        <f t="shared" si="41"/>
        <v>300.22000000000003</v>
      </c>
      <c r="N102" s="21">
        <f t="shared" si="40"/>
        <v>8660146</v>
      </c>
      <c r="O102" s="302">
        <v>10430644.439999999</v>
      </c>
      <c r="P102" s="247"/>
    </row>
    <row r="103" spans="1:16" ht="18.75" customHeight="1" x14ac:dyDescent="0.25">
      <c r="A103" s="14" t="s">
        <v>225</v>
      </c>
      <c r="B103" s="374"/>
      <c r="C103" s="47" t="s">
        <v>226</v>
      </c>
      <c r="D103" s="148" t="s">
        <v>22</v>
      </c>
      <c r="E103" s="174">
        <v>397.98</v>
      </c>
      <c r="F103" s="195">
        <v>22765</v>
      </c>
      <c r="G103" s="196">
        <v>9060015</v>
      </c>
      <c r="H103" s="184">
        <v>22761</v>
      </c>
      <c r="I103" s="16">
        <f t="shared" si="38"/>
        <v>9058423</v>
      </c>
      <c r="J103" s="25">
        <v>0</v>
      </c>
      <c r="K103" s="26">
        <v>0</v>
      </c>
      <c r="L103" s="27">
        <f t="shared" si="39"/>
        <v>0</v>
      </c>
      <c r="M103" s="20">
        <f t="shared" si="41"/>
        <v>397.98</v>
      </c>
      <c r="N103" s="21">
        <f t="shared" si="40"/>
        <v>9058423</v>
      </c>
      <c r="O103" s="302">
        <v>5851853.2999999998</v>
      </c>
      <c r="P103" s="247"/>
    </row>
    <row r="104" spans="1:16" x14ac:dyDescent="0.25">
      <c r="A104" s="14" t="s">
        <v>227</v>
      </c>
      <c r="B104" s="374"/>
      <c r="C104" s="47" t="s">
        <v>228</v>
      </c>
      <c r="D104" s="148" t="s">
        <v>22</v>
      </c>
      <c r="E104" s="174">
        <v>472.21</v>
      </c>
      <c r="F104" s="195">
        <v>23864</v>
      </c>
      <c r="G104" s="196">
        <v>11268819</v>
      </c>
      <c r="H104" s="184">
        <v>23860</v>
      </c>
      <c r="I104" s="16">
        <f t="shared" si="38"/>
        <v>11266931</v>
      </c>
      <c r="J104" s="25">
        <v>0</v>
      </c>
      <c r="K104" s="30">
        <v>-72.599999999999994</v>
      </c>
      <c r="L104" s="27">
        <f t="shared" si="39"/>
        <v>-1732236</v>
      </c>
      <c r="M104" s="20">
        <f t="shared" si="41"/>
        <v>399.61</v>
      </c>
      <c r="N104" s="21">
        <f t="shared" si="40"/>
        <v>9534695</v>
      </c>
      <c r="O104" s="302">
        <v>2600061</v>
      </c>
      <c r="P104" s="247"/>
    </row>
    <row r="105" spans="1:16" x14ac:dyDescent="0.25">
      <c r="A105" s="14" t="s">
        <v>229</v>
      </c>
      <c r="B105" s="374"/>
      <c r="C105" s="47" t="s">
        <v>230</v>
      </c>
      <c r="D105" s="148" t="s">
        <v>22</v>
      </c>
      <c r="E105" s="174">
        <v>329.37</v>
      </c>
      <c r="F105" s="195">
        <v>24624</v>
      </c>
      <c r="G105" s="196">
        <v>8110407</v>
      </c>
      <c r="H105" s="184">
        <v>24620</v>
      </c>
      <c r="I105" s="16">
        <f t="shared" si="38"/>
        <v>8109089</v>
      </c>
      <c r="J105" s="25">
        <v>0</v>
      </c>
      <c r="K105" s="26">
        <v>0</v>
      </c>
      <c r="L105" s="27">
        <f t="shared" si="39"/>
        <v>0</v>
      </c>
      <c r="M105" s="20">
        <f t="shared" si="41"/>
        <v>329.37</v>
      </c>
      <c r="N105" s="21">
        <f t="shared" si="40"/>
        <v>8109089</v>
      </c>
      <c r="O105" s="302">
        <v>7609952.6399999997</v>
      </c>
      <c r="P105" s="247"/>
    </row>
    <row r="106" spans="1:16" ht="19.5" customHeight="1" x14ac:dyDescent="0.25">
      <c r="A106" s="14" t="s">
        <v>231</v>
      </c>
      <c r="B106" s="375"/>
      <c r="C106" s="47" t="s">
        <v>232</v>
      </c>
      <c r="D106" s="148" t="s">
        <v>22</v>
      </c>
      <c r="E106" s="174">
        <v>477.83</v>
      </c>
      <c r="F106" s="195">
        <v>25858</v>
      </c>
      <c r="G106" s="196">
        <v>12355728</v>
      </c>
      <c r="H106" s="184">
        <v>25854</v>
      </c>
      <c r="I106" s="16">
        <f t="shared" si="38"/>
        <v>12353817</v>
      </c>
      <c r="J106" s="25">
        <v>0</v>
      </c>
      <c r="K106" s="26">
        <v>0</v>
      </c>
      <c r="L106" s="27">
        <f t="shared" si="39"/>
        <v>0</v>
      </c>
      <c r="M106" s="20">
        <f t="shared" si="41"/>
        <v>477.83</v>
      </c>
      <c r="N106" s="21">
        <f t="shared" si="40"/>
        <v>12353817</v>
      </c>
      <c r="O106" s="302">
        <v>5311743.4359999998</v>
      </c>
      <c r="P106" s="247"/>
    </row>
    <row r="107" spans="1:16" ht="16.149999999999999" customHeight="1" x14ac:dyDescent="0.25">
      <c r="A107" s="5" t="s">
        <v>233</v>
      </c>
      <c r="B107" s="6" t="s">
        <v>234</v>
      </c>
      <c r="C107" s="35" t="s">
        <v>235</v>
      </c>
      <c r="D107" s="6" t="s">
        <v>22</v>
      </c>
      <c r="E107" s="45"/>
      <c r="F107" s="192"/>
      <c r="G107" s="191">
        <v>166692046</v>
      </c>
      <c r="H107" s="46"/>
      <c r="I107" s="11">
        <f>SUM(I108:I116)</f>
        <v>166687144</v>
      </c>
      <c r="J107" s="367"/>
      <c r="K107" s="368"/>
      <c r="L107" s="11">
        <f>SUM(L108:L116)</f>
        <v>-16571558</v>
      </c>
      <c r="M107" s="33"/>
      <c r="N107" s="13">
        <f>SUM(N108:N116)</f>
        <v>150115586</v>
      </c>
      <c r="O107" s="303">
        <v>58978600.517999999</v>
      </c>
      <c r="P107" s="246"/>
    </row>
    <row r="108" spans="1:16" x14ac:dyDescent="0.25">
      <c r="A108" s="14" t="s">
        <v>236</v>
      </c>
      <c r="B108" s="373" t="s">
        <v>234</v>
      </c>
      <c r="C108" s="47" t="s">
        <v>237</v>
      </c>
      <c r="D108" s="148" t="s">
        <v>22</v>
      </c>
      <c r="E108" s="173">
        <v>160.72</v>
      </c>
      <c r="F108" s="193">
        <v>107830</v>
      </c>
      <c r="G108" s="194">
        <v>17330438</v>
      </c>
      <c r="H108" s="184">
        <v>107826</v>
      </c>
      <c r="I108" s="16">
        <f t="shared" ref="I108:I116" si="42">ROUND(E108*H108,0)</f>
        <v>17329795</v>
      </c>
      <c r="J108" s="25">
        <v>0</v>
      </c>
      <c r="K108" s="48">
        <v>-32.14</v>
      </c>
      <c r="L108" s="27">
        <f t="shared" ref="L108:L116" si="43">ROUND(+J108*H108+K108*H108,0)</f>
        <v>-3465528</v>
      </c>
      <c r="M108" s="20">
        <f t="shared" ref="M108:M116" si="44">+E108+K108</f>
        <v>128.57999999999998</v>
      </c>
      <c r="N108" s="21">
        <f t="shared" ref="N108:N116" si="45">ROUND(H108*M108,0)</f>
        <v>13864267</v>
      </c>
      <c r="O108" s="302">
        <v>4785246</v>
      </c>
      <c r="P108" s="247"/>
    </row>
    <row r="109" spans="1:16" x14ac:dyDescent="0.25">
      <c r="A109" s="14" t="s">
        <v>238</v>
      </c>
      <c r="B109" s="374"/>
      <c r="C109" s="47" t="s">
        <v>239</v>
      </c>
      <c r="D109" s="148" t="s">
        <v>22</v>
      </c>
      <c r="E109" s="173">
        <v>126.28</v>
      </c>
      <c r="F109" s="193">
        <v>186142</v>
      </c>
      <c r="G109" s="194">
        <v>23506012</v>
      </c>
      <c r="H109" s="184">
        <v>186138</v>
      </c>
      <c r="I109" s="16">
        <f t="shared" si="42"/>
        <v>23505507</v>
      </c>
      <c r="J109" s="25">
        <v>0</v>
      </c>
      <c r="K109" s="26">
        <v>0</v>
      </c>
      <c r="L109" s="27">
        <f t="shared" si="43"/>
        <v>0</v>
      </c>
      <c r="M109" s="20">
        <f t="shared" si="44"/>
        <v>126.28</v>
      </c>
      <c r="N109" s="21">
        <f t="shared" si="45"/>
        <v>23505507</v>
      </c>
      <c r="O109" s="302">
        <v>0</v>
      </c>
      <c r="P109" s="247"/>
    </row>
    <row r="110" spans="1:16" x14ac:dyDescent="0.25">
      <c r="A110" s="14" t="s">
        <v>240</v>
      </c>
      <c r="B110" s="374"/>
      <c r="C110" s="47" t="s">
        <v>241</v>
      </c>
      <c r="D110" s="148" t="s">
        <v>22</v>
      </c>
      <c r="E110" s="173">
        <v>114.8</v>
      </c>
      <c r="F110" s="193">
        <v>101434</v>
      </c>
      <c r="G110" s="194">
        <v>11644623</v>
      </c>
      <c r="H110" s="184">
        <v>101430</v>
      </c>
      <c r="I110" s="16">
        <f t="shared" si="42"/>
        <v>11644164</v>
      </c>
      <c r="J110" s="25">
        <v>0</v>
      </c>
      <c r="K110" s="26">
        <v>0</v>
      </c>
      <c r="L110" s="27">
        <f t="shared" si="43"/>
        <v>0</v>
      </c>
      <c r="M110" s="20">
        <f t="shared" si="44"/>
        <v>114.8</v>
      </c>
      <c r="N110" s="21">
        <f t="shared" si="45"/>
        <v>11644164</v>
      </c>
      <c r="O110" s="302">
        <v>0</v>
      </c>
      <c r="P110" s="247"/>
    </row>
    <row r="111" spans="1:16" x14ac:dyDescent="0.25">
      <c r="A111" s="14" t="s">
        <v>242</v>
      </c>
      <c r="B111" s="374"/>
      <c r="C111" s="47" t="s">
        <v>243</v>
      </c>
      <c r="D111" s="148" t="s">
        <v>22</v>
      </c>
      <c r="E111" s="174">
        <v>206.64</v>
      </c>
      <c r="F111" s="195">
        <v>95584</v>
      </c>
      <c r="G111" s="196">
        <v>19751478</v>
      </c>
      <c r="H111" s="184">
        <v>95580</v>
      </c>
      <c r="I111" s="16">
        <f t="shared" si="42"/>
        <v>19750651</v>
      </c>
      <c r="J111" s="25">
        <v>0</v>
      </c>
      <c r="K111" s="48">
        <v>-45.9</v>
      </c>
      <c r="L111" s="27">
        <f t="shared" si="43"/>
        <v>-4387122</v>
      </c>
      <c r="M111" s="20">
        <f t="shared" si="44"/>
        <v>160.73999999999998</v>
      </c>
      <c r="N111" s="21">
        <f t="shared" si="45"/>
        <v>15363529</v>
      </c>
      <c r="O111" s="302">
        <v>0</v>
      </c>
      <c r="P111" s="247"/>
    </row>
    <row r="112" spans="1:16" x14ac:dyDescent="0.25">
      <c r="A112" s="14" t="s">
        <v>244</v>
      </c>
      <c r="B112" s="374"/>
      <c r="C112" s="47" t="s">
        <v>245</v>
      </c>
      <c r="D112" s="148" t="s">
        <v>22</v>
      </c>
      <c r="E112" s="177">
        <v>126.28</v>
      </c>
      <c r="F112" s="201">
        <v>122182</v>
      </c>
      <c r="G112" s="202">
        <v>15429143</v>
      </c>
      <c r="H112" s="184">
        <v>122178</v>
      </c>
      <c r="I112" s="16">
        <f t="shared" si="42"/>
        <v>15428638</v>
      </c>
      <c r="J112" s="25">
        <v>0</v>
      </c>
      <c r="K112" s="48">
        <f>-'[7]DEVOLUCION CHADO '!$I$28</f>
        <v>-49.78</v>
      </c>
      <c r="L112" s="27">
        <f t="shared" si="43"/>
        <v>-6082021</v>
      </c>
      <c r="M112" s="20">
        <f t="shared" si="44"/>
        <v>76.5</v>
      </c>
      <c r="N112" s="21">
        <f t="shared" si="45"/>
        <v>9346617</v>
      </c>
      <c r="O112" s="302">
        <v>9329655.9199999999</v>
      </c>
      <c r="P112" s="247"/>
    </row>
    <row r="113" spans="1:16" x14ac:dyDescent="0.25">
      <c r="A113" s="14" t="s">
        <v>246</v>
      </c>
      <c r="B113" s="374"/>
      <c r="C113" s="47" t="s">
        <v>247</v>
      </c>
      <c r="D113" s="148" t="s">
        <v>22</v>
      </c>
      <c r="E113" s="177">
        <v>126.28</v>
      </c>
      <c r="F113" s="201">
        <v>129093</v>
      </c>
      <c r="G113" s="202">
        <v>16301864</v>
      </c>
      <c r="H113" s="184">
        <v>129089</v>
      </c>
      <c r="I113" s="16">
        <f t="shared" si="42"/>
        <v>16301359</v>
      </c>
      <c r="J113" s="25">
        <v>0</v>
      </c>
      <c r="K113" s="26">
        <v>0</v>
      </c>
      <c r="L113" s="27">
        <f t="shared" si="43"/>
        <v>0</v>
      </c>
      <c r="M113" s="20">
        <f t="shared" si="44"/>
        <v>126.28</v>
      </c>
      <c r="N113" s="21">
        <f t="shared" si="45"/>
        <v>16301359</v>
      </c>
      <c r="O113" s="302">
        <v>14661928.619999999</v>
      </c>
      <c r="P113" s="247"/>
    </row>
    <row r="114" spans="1:16" x14ac:dyDescent="0.25">
      <c r="A114" s="14" t="s">
        <v>248</v>
      </c>
      <c r="B114" s="374"/>
      <c r="C114" s="47" t="s">
        <v>249</v>
      </c>
      <c r="D114" s="148" t="s">
        <v>22</v>
      </c>
      <c r="E114" s="177">
        <v>149.24</v>
      </c>
      <c r="F114" s="201">
        <v>114850</v>
      </c>
      <c r="G114" s="202">
        <v>17140214</v>
      </c>
      <c r="H114" s="184">
        <v>114847</v>
      </c>
      <c r="I114" s="16">
        <f t="shared" si="42"/>
        <v>17139766</v>
      </c>
      <c r="J114" s="25">
        <v>0</v>
      </c>
      <c r="K114" s="48">
        <v>-22.96</v>
      </c>
      <c r="L114" s="27">
        <f t="shared" si="43"/>
        <v>-2636887</v>
      </c>
      <c r="M114" s="20">
        <f t="shared" si="44"/>
        <v>126.28</v>
      </c>
      <c r="N114" s="21">
        <f t="shared" si="45"/>
        <v>14502879</v>
      </c>
      <c r="O114" s="302">
        <v>0</v>
      </c>
      <c r="P114" s="247"/>
    </row>
    <row r="115" spans="1:16" ht="25.5" x14ac:dyDescent="0.25">
      <c r="A115" s="14" t="s">
        <v>250</v>
      </c>
      <c r="B115" s="374"/>
      <c r="C115" s="47" t="s">
        <v>251</v>
      </c>
      <c r="D115" s="148" t="s">
        <v>22</v>
      </c>
      <c r="E115" s="174">
        <v>103.32</v>
      </c>
      <c r="F115" s="195">
        <v>221710</v>
      </c>
      <c r="G115" s="196">
        <v>22907077</v>
      </c>
      <c r="H115" s="184">
        <v>221706</v>
      </c>
      <c r="I115" s="16">
        <f t="shared" si="42"/>
        <v>22906664</v>
      </c>
      <c r="J115" s="25">
        <v>0</v>
      </c>
      <c r="K115" s="26">
        <v>0</v>
      </c>
      <c r="L115" s="27">
        <f t="shared" si="43"/>
        <v>0</v>
      </c>
      <c r="M115" s="20">
        <f t="shared" si="44"/>
        <v>103.32</v>
      </c>
      <c r="N115" s="21">
        <f t="shared" si="45"/>
        <v>22906664</v>
      </c>
      <c r="O115" s="302">
        <v>13821335.27</v>
      </c>
      <c r="P115" s="247"/>
    </row>
    <row r="116" spans="1:16" x14ac:dyDescent="0.25">
      <c r="A116" s="14" t="s">
        <v>252</v>
      </c>
      <c r="B116" s="375"/>
      <c r="C116" s="47" t="s">
        <v>253</v>
      </c>
      <c r="D116" s="148" t="s">
        <v>22</v>
      </c>
      <c r="E116" s="175">
        <v>149.24</v>
      </c>
      <c r="F116" s="197">
        <v>151978</v>
      </c>
      <c r="G116" s="198">
        <v>22681197</v>
      </c>
      <c r="H116" s="184">
        <v>151974</v>
      </c>
      <c r="I116" s="16">
        <f t="shared" si="42"/>
        <v>22680600</v>
      </c>
      <c r="J116" s="25">
        <v>0</v>
      </c>
      <c r="K116" s="26">
        <v>0</v>
      </c>
      <c r="L116" s="27">
        <f t="shared" si="43"/>
        <v>0</v>
      </c>
      <c r="M116" s="20">
        <f t="shared" si="44"/>
        <v>149.24</v>
      </c>
      <c r="N116" s="21">
        <f t="shared" si="45"/>
        <v>22680600</v>
      </c>
      <c r="O116" s="302">
        <v>16380434.708000001</v>
      </c>
      <c r="P116" s="247"/>
    </row>
    <row r="117" spans="1:16" x14ac:dyDescent="0.25">
      <c r="A117" s="34" t="s">
        <v>254</v>
      </c>
      <c r="B117" s="6" t="s">
        <v>169</v>
      </c>
      <c r="C117" s="35" t="s">
        <v>255</v>
      </c>
      <c r="D117" s="6" t="s">
        <v>171</v>
      </c>
      <c r="E117" s="45"/>
      <c r="F117" s="192"/>
      <c r="G117" s="191">
        <v>550298184</v>
      </c>
      <c r="H117" s="46"/>
      <c r="I117" s="11">
        <f>SUM(I118:I126)</f>
        <v>549856956</v>
      </c>
      <c r="J117" s="367"/>
      <c r="K117" s="368"/>
      <c r="L117" s="11">
        <f>SUM(L118:L126)</f>
        <v>-72930362</v>
      </c>
      <c r="M117" s="33"/>
      <c r="N117" s="13">
        <f>SUM(N118:N126)</f>
        <v>476926595</v>
      </c>
      <c r="O117" s="303">
        <v>144921956.15496001</v>
      </c>
      <c r="P117" s="246"/>
    </row>
    <row r="118" spans="1:16" x14ac:dyDescent="0.25">
      <c r="A118" s="14" t="s">
        <v>256</v>
      </c>
      <c r="B118" s="373" t="s">
        <v>169</v>
      </c>
      <c r="C118" s="15" t="s">
        <v>257</v>
      </c>
      <c r="D118" s="148" t="s">
        <v>171</v>
      </c>
      <c r="E118" s="174">
        <v>15072.02</v>
      </c>
      <c r="F118" s="195">
        <v>4600</v>
      </c>
      <c r="G118" s="196">
        <v>69331292</v>
      </c>
      <c r="H118" s="184">
        <v>4596</v>
      </c>
      <c r="I118" s="16">
        <f t="shared" ref="I118:I126" si="46">ROUND(E118*H118,0)</f>
        <v>69271004</v>
      </c>
      <c r="J118" s="25">
        <v>0</v>
      </c>
      <c r="K118" s="48">
        <v>-2998.06</v>
      </c>
      <c r="L118" s="27">
        <f t="shared" ref="L118:L126" si="47">ROUND(+J118*H118+K118*H118,0)</f>
        <v>-13779084</v>
      </c>
      <c r="M118" s="20">
        <f t="shared" ref="M118:M126" si="48">+E118+K118</f>
        <v>12073.960000000001</v>
      </c>
      <c r="N118" s="21">
        <f t="shared" ref="N118:N126" si="49">ROUND(H118*M118,0)</f>
        <v>55491920</v>
      </c>
      <c r="O118" s="302">
        <v>14556634.84</v>
      </c>
      <c r="P118" s="247"/>
    </row>
    <row r="119" spans="1:16" x14ac:dyDescent="0.25">
      <c r="A119" s="14" t="s">
        <v>258</v>
      </c>
      <c r="B119" s="374"/>
      <c r="C119" s="15" t="s">
        <v>259</v>
      </c>
      <c r="D119" s="148" t="s">
        <v>171</v>
      </c>
      <c r="E119" s="174">
        <v>12084.34</v>
      </c>
      <c r="F119" s="195">
        <v>4600</v>
      </c>
      <c r="G119" s="196">
        <v>55587964</v>
      </c>
      <c r="H119" s="184">
        <v>4596</v>
      </c>
      <c r="I119" s="16">
        <f t="shared" si="46"/>
        <v>55539627</v>
      </c>
      <c r="J119" s="25">
        <v>0</v>
      </c>
      <c r="K119" s="26">
        <v>0</v>
      </c>
      <c r="L119" s="27">
        <f t="shared" si="47"/>
        <v>0</v>
      </c>
      <c r="M119" s="20">
        <f t="shared" si="48"/>
        <v>12084.34</v>
      </c>
      <c r="N119" s="21">
        <f t="shared" si="49"/>
        <v>55539627</v>
      </c>
      <c r="O119" s="302">
        <v>0</v>
      </c>
      <c r="P119" s="247"/>
    </row>
    <row r="120" spans="1:16" ht="15" customHeight="1" x14ac:dyDescent="0.25">
      <c r="A120" s="14" t="s">
        <v>260</v>
      </c>
      <c r="B120" s="374"/>
      <c r="C120" s="49" t="s">
        <v>261</v>
      </c>
      <c r="D120" s="50" t="s">
        <v>171</v>
      </c>
      <c r="E120" s="174">
        <v>13249.880000000001</v>
      </c>
      <c r="F120" s="195">
        <v>4600</v>
      </c>
      <c r="G120" s="196">
        <v>60949448.000000007</v>
      </c>
      <c r="H120" s="184">
        <v>4596</v>
      </c>
      <c r="I120" s="16">
        <f t="shared" si="46"/>
        <v>60896448</v>
      </c>
      <c r="J120" s="25">
        <v>0</v>
      </c>
      <c r="K120" s="26">
        <v>0</v>
      </c>
      <c r="L120" s="27">
        <f t="shared" si="47"/>
        <v>0</v>
      </c>
      <c r="M120" s="20">
        <f t="shared" si="48"/>
        <v>13249.880000000001</v>
      </c>
      <c r="N120" s="21">
        <f t="shared" si="49"/>
        <v>60896448</v>
      </c>
      <c r="O120" s="302">
        <v>0</v>
      </c>
      <c r="P120" s="247"/>
    </row>
    <row r="121" spans="1:16" x14ac:dyDescent="0.25">
      <c r="A121" s="14" t="s">
        <v>262</v>
      </c>
      <c r="B121" s="374"/>
      <c r="C121" s="47" t="s">
        <v>263</v>
      </c>
      <c r="D121" s="50" t="s">
        <v>171</v>
      </c>
      <c r="E121" s="174">
        <v>18733.68</v>
      </c>
      <c r="F121" s="195">
        <v>4600</v>
      </c>
      <c r="G121" s="196">
        <v>86174928</v>
      </c>
      <c r="H121" s="184">
        <v>4596</v>
      </c>
      <c r="I121" s="16">
        <f t="shared" si="46"/>
        <v>86099993</v>
      </c>
      <c r="J121" s="25">
        <v>0</v>
      </c>
      <c r="K121" s="48">
        <v>-3997.42</v>
      </c>
      <c r="L121" s="27">
        <f t="shared" si="47"/>
        <v>-18372142</v>
      </c>
      <c r="M121" s="20">
        <f t="shared" si="48"/>
        <v>14736.26</v>
      </c>
      <c r="N121" s="21">
        <f t="shared" si="49"/>
        <v>67727851</v>
      </c>
      <c r="O121" s="302">
        <v>0</v>
      </c>
      <c r="P121" s="247"/>
    </row>
    <row r="122" spans="1:16" ht="15" customHeight="1" x14ac:dyDescent="0.25">
      <c r="A122" s="14" t="s">
        <v>264</v>
      </c>
      <c r="B122" s="374"/>
      <c r="C122" s="15" t="s">
        <v>265</v>
      </c>
      <c r="D122" s="148" t="s">
        <v>171</v>
      </c>
      <c r="E122" s="177">
        <v>11870.38</v>
      </c>
      <c r="F122" s="201">
        <v>4600</v>
      </c>
      <c r="G122" s="202">
        <v>54603748</v>
      </c>
      <c r="H122" s="184">
        <v>4596</v>
      </c>
      <c r="I122" s="16">
        <f t="shared" si="46"/>
        <v>54556266</v>
      </c>
      <c r="J122" s="25">
        <v>0</v>
      </c>
      <c r="K122" s="48">
        <f>-'[7]DEVOLUCION CHADO '!$I$30</f>
        <v>-6873.6</v>
      </c>
      <c r="L122" s="27">
        <f t="shared" si="47"/>
        <v>-31591066</v>
      </c>
      <c r="M122" s="20">
        <f t="shared" si="48"/>
        <v>4996.7799999999988</v>
      </c>
      <c r="N122" s="21">
        <f t="shared" si="49"/>
        <v>22965201</v>
      </c>
      <c r="O122" s="302">
        <v>9657885</v>
      </c>
      <c r="P122" s="247"/>
    </row>
    <row r="123" spans="1:16" ht="15" customHeight="1" x14ac:dyDescent="0.25">
      <c r="A123" s="14" t="s">
        <v>266</v>
      </c>
      <c r="B123" s="374"/>
      <c r="C123" s="15" t="s">
        <v>267</v>
      </c>
      <c r="D123" s="148" t="s">
        <v>171</v>
      </c>
      <c r="E123" s="177">
        <v>11326.66</v>
      </c>
      <c r="F123" s="201">
        <v>4600</v>
      </c>
      <c r="G123" s="202">
        <v>52102636</v>
      </c>
      <c r="H123" s="184">
        <v>4596</v>
      </c>
      <c r="I123" s="16">
        <f t="shared" si="46"/>
        <v>52057329</v>
      </c>
      <c r="J123" s="25">
        <v>0</v>
      </c>
      <c r="K123" s="26">
        <v>0</v>
      </c>
      <c r="L123" s="27">
        <f t="shared" si="47"/>
        <v>0</v>
      </c>
      <c r="M123" s="20">
        <f t="shared" si="48"/>
        <v>11326.66</v>
      </c>
      <c r="N123" s="21">
        <f t="shared" si="49"/>
        <v>52057329</v>
      </c>
      <c r="O123" s="302">
        <v>34836468.704960003</v>
      </c>
      <c r="P123" s="247"/>
    </row>
    <row r="124" spans="1:16" x14ac:dyDescent="0.25">
      <c r="A124" s="14" t="s">
        <v>268</v>
      </c>
      <c r="B124" s="374"/>
      <c r="C124" s="15" t="s">
        <v>269</v>
      </c>
      <c r="D124" s="148" t="s">
        <v>171</v>
      </c>
      <c r="E124" s="177">
        <v>13503.24</v>
      </c>
      <c r="F124" s="201">
        <v>4600</v>
      </c>
      <c r="G124" s="202">
        <v>62114904</v>
      </c>
      <c r="H124" s="184">
        <v>4597</v>
      </c>
      <c r="I124" s="16">
        <f t="shared" si="46"/>
        <v>62074394</v>
      </c>
      <c r="J124" s="25">
        <v>0</v>
      </c>
      <c r="K124" s="48">
        <v>-1998.71</v>
      </c>
      <c r="L124" s="27">
        <f t="shared" si="47"/>
        <v>-9188070</v>
      </c>
      <c r="M124" s="20">
        <f t="shared" si="48"/>
        <v>11504.529999999999</v>
      </c>
      <c r="N124" s="21">
        <f t="shared" si="49"/>
        <v>52886324</v>
      </c>
      <c r="O124" s="302">
        <v>12865881.800000001</v>
      </c>
      <c r="P124" s="247"/>
    </row>
    <row r="125" spans="1:16" x14ac:dyDescent="0.25">
      <c r="A125" s="14" t="s">
        <v>270</v>
      </c>
      <c r="B125" s="374"/>
      <c r="C125" s="29" t="s">
        <v>271</v>
      </c>
      <c r="D125" s="148" t="s">
        <v>171</v>
      </c>
      <c r="E125" s="177">
        <v>9811.44</v>
      </c>
      <c r="F125" s="201">
        <v>4600</v>
      </c>
      <c r="G125" s="202">
        <v>45132624</v>
      </c>
      <c r="H125" s="184">
        <v>4597</v>
      </c>
      <c r="I125" s="16">
        <f t="shared" si="46"/>
        <v>45103190</v>
      </c>
      <c r="J125" s="25">
        <v>0</v>
      </c>
      <c r="K125" s="26">
        <v>0</v>
      </c>
      <c r="L125" s="27">
        <f t="shared" si="47"/>
        <v>0</v>
      </c>
      <c r="M125" s="20">
        <f t="shared" si="48"/>
        <v>9811.44</v>
      </c>
      <c r="N125" s="21">
        <f t="shared" si="49"/>
        <v>45103190</v>
      </c>
      <c r="O125" s="302">
        <v>41629448.130000003</v>
      </c>
      <c r="P125" s="247"/>
    </row>
    <row r="126" spans="1:16" x14ac:dyDescent="0.25">
      <c r="A126" s="14" t="s">
        <v>272</v>
      </c>
      <c r="B126" s="375"/>
      <c r="C126" s="15" t="s">
        <v>273</v>
      </c>
      <c r="D126" s="148" t="s">
        <v>171</v>
      </c>
      <c r="E126" s="177">
        <v>13978.4</v>
      </c>
      <c r="F126" s="201">
        <v>4600</v>
      </c>
      <c r="G126" s="202">
        <v>64300640</v>
      </c>
      <c r="H126" s="184">
        <v>4597</v>
      </c>
      <c r="I126" s="16">
        <f t="shared" si="46"/>
        <v>64258705</v>
      </c>
      <c r="J126" s="25">
        <v>0</v>
      </c>
      <c r="K126" s="26">
        <v>0</v>
      </c>
      <c r="L126" s="27">
        <f t="shared" si="47"/>
        <v>0</v>
      </c>
      <c r="M126" s="20">
        <f t="shared" si="48"/>
        <v>13978.4</v>
      </c>
      <c r="N126" s="21">
        <f t="shared" si="49"/>
        <v>64258705</v>
      </c>
      <c r="O126" s="302">
        <v>31375637.68</v>
      </c>
      <c r="P126" s="247"/>
    </row>
    <row r="127" spans="1:16" x14ac:dyDescent="0.25">
      <c r="A127" s="34" t="s">
        <v>274</v>
      </c>
      <c r="B127" s="6" t="s">
        <v>275</v>
      </c>
      <c r="C127" s="35" t="s">
        <v>276</v>
      </c>
      <c r="D127" s="6" t="s">
        <v>22</v>
      </c>
      <c r="E127" s="45"/>
      <c r="F127" s="192"/>
      <c r="G127" s="191">
        <v>639788216</v>
      </c>
      <c r="H127" s="46"/>
      <c r="I127" s="11">
        <f>SUM(I128:I136)</f>
        <v>639784161</v>
      </c>
      <c r="J127" s="367"/>
      <c r="K127" s="368"/>
      <c r="L127" s="11">
        <f>SUM(L128:L136)</f>
        <v>-81822753</v>
      </c>
      <c r="M127" s="33"/>
      <c r="N127" s="13">
        <f>SUM(N128:N136)</f>
        <v>557961408</v>
      </c>
      <c r="O127" s="303">
        <v>149699498.82999998</v>
      </c>
      <c r="P127" s="246"/>
    </row>
    <row r="128" spans="1:16" x14ac:dyDescent="0.25">
      <c r="A128" s="14" t="s">
        <v>277</v>
      </c>
      <c r="B128" s="373" t="s">
        <v>275</v>
      </c>
      <c r="C128" s="24" t="s">
        <v>278</v>
      </c>
      <c r="D128" s="148" t="s">
        <v>22</v>
      </c>
      <c r="E128" s="174">
        <v>135.80000000000001</v>
      </c>
      <c r="F128" s="195">
        <v>570003</v>
      </c>
      <c r="G128" s="196">
        <v>77406407</v>
      </c>
      <c r="H128" s="185">
        <v>569999</v>
      </c>
      <c r="I128" s="16">
        <f t="shared" ref="I128:I136" si="50">ROUND(E128*H128,0)</f>
        <v>77405864</v>
      </c>
      <c r="J128" s="25">
        <v>0</v>
      </c>
      <c r="K128" s="30">
        <v>-27.16</v>
      </c>
      <c r="L128" s="27">
        <f t="shared" ref="L128:L136" si="51">ROUND(+J128*H128+K128*H128,0)</f>
        <v>-15481173</v>
      </c>
      <c r="M128" s="20">
        <f t="shared" ref="M128:M136" si="52">+E128+K128</f>
        <v>108.64000000000001</v>
      </c>
      <c r="N128" s="21">
        <f t="shared" ref="N128:N136" si="53">ROUND(H128*M128,0)</f>
        <v>61924691</v>
      </c>
      <c r="O128" s="302">
        <v>21944961.420000002</v>
      </c>
      <c r="P128" s="247"/>
    </row>
    <row r="129" spans="1:16" x14ac:dyDescent="0.25">
      <c r="A129" s="14" t="s">
        <v>279</v>
      </c>
      <c r="B129" s="374"/>
      <c r="C129" s="15" t="s">
        <v>280</v>
      </c>
      <c r="D129" s="148" t="s">
        <v>22</v>
      </c>
      <c r="E129" s="174">
        <v>106.7</v>
      </c>
      <c r="F129" s="195">
        <v>665936</v>
      </c>
      <c r="G129" s="196">
        <v>71055371</v>
      </c>
      <c r="H129" s="185">
        <v>665932</v>
      </c>
      <c r="I129" s="16">
        <f t="shared" si="50"/>
        <v>71054944</v>
      </c>
      <c r="J129" s="25">
        <v>0</v>
      </c>
      <c r="K129" s="26">
        <v>0</v>
      </c>
      <c r="L129" s="27">
        <f t="shared" si="51"/>
        <v>0</v>
      </c>
      <c r="M129" s="20">
        <f t="shared" si="52"/>
        <v>106.7</v>
      </c>
      <c r="N129" s="21">
        <f t="shared" si="53"/>
        <v>71054944</v>
      </c>
      <c r="O129" s="302">
        <v>0</v>
      </c>
      <c r="P129" s="247"/>
    </row>
    <row r="130" spans="1:16" x14ac:dyDescent="0.25">
      <c r="A130" s="14" t="s">
        <v>281</v>
      </c>
      <c r="B130" s="374"/>
      <c r="C130" s="15" t="s">
        <v>282</v>
      </c>
      <c r="D130" s="148" t="s">
        <v>22</v>
      </c>
      <c r="E130" s="174">
        <v>97</v>
      </c>
      <c r="F130" s="195">
        <v>562168</v>
      </c>
      <c r="G130" s="196">
        <v>54530296</v>
      </c>
      <c r="H130" s="185">
        <v>562164</v>
      </c>
      <c r="I130" s="16">
        <f t="shared" si="50"/>
        <v>54529908</v>
      </c>
      <c r="J130" s="25">
        <v>0</v>
      </c>
      <c r="K130" s="26">
        <v>0</v>
      </c>
      <c r="L130" s="27">
        <f t="shared" si="51"/>
        <v>0</v>
      </c>
      <c r="M130" s="20">
        <f t="shared" si="52"/>
        <v>97</v>
      </c>
      <c r="N130" s="21">
        <f t="shared" si="53"/>
        <v>54529908</v>
      </c>
      <c r="O130" s="302">
        <v>0</v>
      </c>
      <c r="P130" s="247"/>
    </row>
    <row r="131" spans="1:16" x14ac:dyDescent="0.25">
      <c r="A131" s="14" t="s">
        <v>283</v>
      </c>
      <c r="B131" s="374"/>
      <c r="C131" s="15" t="s">
        <v>284</v>
      </c>
      <c r="D131" s="148" t="s">
        <v>22</v>
      </c>
      <c r="E131" s="174">
        <v>174.6</v>
      </c>
      <c r="F131" s="195">
        <v>555002</v>
      </c>
      <c r="G131" s="196">
        <v>96903349</v>
      </c>
      <c r="H131" s="185">
        <v>554998</v>
      </c>
      <c r="I131" s="16">
        <f t="shared" si="50"/>
        <v>96902651</v>
      </c>
      <c r="J131" s="25">
        <v>0</v>
      </c>
      <c r="K131" s="48">
        <v>-38</v>
      </c>
      <c r="L131" s="27">
        <f t="shared" si="51"/>
        <v>-21089924</v>
      </c>
      <c r="M131" s="20">
        <f t="shared" si="52"/>
        <v>136.6</v>
      </c>
      <c r="N131" s="21">
        <f t="shared" si="53"/>
        <v>75812727</v>
      </c>
      <c r="O131" s="302">
        <v>0</v>
      </c>
      <c r="P131" s="247"/>
    </row>
    <row r="132" spans="1:16" x14ac:dyDescent="0.25">
      <c r="A132" s="14" t="s">
        <v>285</v>
      </c>
      <c r="B132" s="374"/>
      <c r="C132" s="15" t="s">
        <v>286</v>
      </c>
      <c r="D132" s="148" t="s">
        <v>22</v>
      </c>
      <c r="E132" s="177">
        <v>106.7</v>
      </c>
      <c r="F132" s="201">
        <v>587585</v>
      </c>
      <c r="G132" s="202">
        <v>62695320</v>
      </c>
      <c r="H132" s="185">
        <v>587581</v>
      </c>
      <c r="I132" s="16">
        <f t="shared" si="50"/>
        <v>62694893</v>
      </c>
      <c r="J132" s="25">
        <v>0</v>
      </c>
      <c r="K132" s="48">
        <f>-'[7]DEVOLUCION CHADO '!$I$32</f>
        <v>-57.91</v>
      </c>
      <c r="L132" s="27">
        <f t="shared" si="51"/>
        <v>-34026816</v>
      </c>
      <c r="M132" s="20">
        <f t="shared" si="52"/>
        <v>48.790000000000006</v>
      </c>
      <c r="N132" s="21">
        <f t="shared" si="53"/>
        <v>28668077</v>
      </c>
      <c r="O132" s="302">
        <v>15965782.509999998</v>
      </c>
      <c r="P132" s="247"/>
    </row>
    <row r="133" spans="1:16" x14ac:dyDescent="0.25">
      <c r="A133" s="14" t="s">
        <v>287</v>
      </c>
      <c r="B133" s="374"/>
      <c r="C133" s="15" t="s">
        <v>288</v>
      </c>
      <c r="D133" s="148" t="s">
        <v>22</v>
      </c>
      <c r="E133" s="177">
        <v>106.7</v>
      </c>
      <c r="F133" s="201">
        <v>596051</v>
      </c>
      <c r="G133" s="202">
        <v>63598642</v>
      </c>
      <c r="H133" s="185">
        <v>596047</v>
      </c>
      <c r="I133" s="16">
        <f t="shared" si="50"/>
        <v>63598215</v>
      </c>
      <c r="J133" s="25">
        <v>0</v>
      </c>
      <c r="K133" s="26">
        <v>0</v>
      </c>
      <c r="L133" s="27">
        <f t="shared" si="51"/>
        <v>0</v>
      </c>
      <c r="M133" s="20">
        <f t="shared" si="52"/>
        <v>106.7</v>
      </c>
      <c r="N133" s="21">
        <f t="shared" si="53"/>
        <v>63598215</v>
      </c>
      <c r="O133" s="302">
        <v>14084591</v>
      </c>
      <c r="P133" s="247"/>
    </row>
    <row r="134" spans="1:16" ht="25.5" x14ac:dyDescent="0.25">
      <c r="A134" s="14" t="s">
        <v>289</v>
      </c>
      <c r="B134" s="374"/>
      <c r="C134" s="15" t="s">
        <v>290</v>
      </c>
      <c r="D134" s="148" t="s">
        <v>22</v>
      </c>
      <c r="E134" s="175">
        <v>126.1</v>
      </c>
      <c r="F134" s="197">
        <v>578603</v>
      </c>
      <c r="G134" s="198">
        <v>72961838</v>
      </c>
      <c r="H134" s="185">
        <v>578600</v>
      </c>
      <c r="I134" s="16">
        <f t="shared" si="50"/>
        <v>72961460</v>
      </c>
      <c r="J134" s="25">
        <v>0</v>
      </c>
      <c r="K134" s="30">
        <v>-19.399999999999999</v>
      </c>
      <c r="L134" s="27">
        <f t="shared" si="51"/>
        <v>-11224840</v>
      </c>
      <c r="M134" s="20">
        <f t="shared" si="52"/>
        <v>106.69999999999999</v>
      </c>
      <c r="N134" s="21">
        <f t="shared" si="53"/>
        <v>61736620</v>
      </c>
      <c r="O134" s="302">
        <v>10680956</v>
      </c>
      <c r="P134" s="247"/>
    </row>
    <row r="135" spans="1:16" ht="25.5" x14ac:dyDescent="0.25">
      <c r="A135" s="14" t="s">
        <v>291</v>
      </c>
      <c r="B135" s="374"/>
      <c r="C135" s="15" t="s">
        <v>292</v>
      </c>
      <c r="D135" s="148" t="s">
        <v>22</v>
      </c>
      <c r="E135" s="175">
        <v>87.3</v>
      </c>
      <c r="F135" s="197">
        <v>709506</v>
      </c>
      <c r="G135" s="198">
        <v>61939874</v>
      </c>
      <c r="H135" s="185">
        <v>709503</v>
      </c>
      <c r="I135" s="16">
        <f t="shared" si="50"/>
        <v>61939612</v>
      </c>
      <c r="J135" s="25">
        <v>0</v>
      </c>
      <c r="K135" s="26">
        <v>0</v>
      </c>
      <c r="L135" s="27">
        <f t="shared" si="51"/>
        <v>0</v>
      </c>
      <c r="M135" s="20">
        <f t="shared" si="52"/>
        <v>87.3</v>
      </c>
      <c r="N135" s="21">
        <f t="shared" si="53"/>
        <v>61939612</v>
      </c>
      <c r="O135" s="302">
        <v>38611153.579999998</v>
      </c>
      <c r="P135" s="247"/>
    </row>
    <row r="136" spans="1:16" x14ac:dyDescent="0.25">
      <c r="A136" s="14" t="s">
        <v>293</v>
      </c>
      <c r="B136" s="375"/>
      <c r="C136" s="15" t="s">
        <v>294</v>
      </c>
      <c r="D136" s="148" t="s">
        <v>22</v>
      </c>
      <c r="E136" s="175">
        <v>126.1</v>
      </c>
      <c r="F136" s="197">
        <v>624085</v>
      </c>
      <c r="G136" s="198">
        <v>78697119</v>
      </c>
      <c r="H136" s="185">
        <v>624081</v>
      </c>
      <c r="I136" s="16">
        <f t="shared" si="50"/>
        <v>78696614</v>
      </c>
      <c r="J136" s="25">
        <v>0</v>
      </c>
      <c r="K136" s="26">
        <v>0</v>
      </c>
      <c r="L136" s="27">
        <f t="shared" si="51"/>
        <v>0</v>
      </c>
      <c r="M136" s="20">
        <f t="shared" si="52"/>
        <v>126.1</v>
      </c>
      <c r="N136" s="21">
        <f t="shared" si="53"/>
        <v>78696614</v>
      </c>
      <c r="O136" s="302">
        <v>48412054.32</v>
      </c>
      <c r="P136" s="247"/>
    </row>
    <row r="137" spans="1:16" x14ac:dyDescent="0.25">
      <c r="A137" s="5" t="s">
        <v>295</v>
      </c>
      <c r="B137" s="51" t="s">
        <v>296</v>
      </c>
      <c r="C137" s="44" t="s">
        <v>297</v>
      </c>
      <c r="D137" s="51" t="s">
        <v>149</v>
      </c>
      <c r="E137" s="45"/>
      <c r="F137" s="207"/>
      <c r="G137" s="191">
        <v>392981078</v>
      </c>
      <c r="H137" s="46"/>
      <c r="I137" s="11">
        <f>SUM(I138:I146)</f>
        <v>392978124</v>
      </c>
      <c r="J137" s="367"/>
      <c r="K137" s="368"/>
      <c r="L137" s="11">
        <f>SUM(L138:L146)</f>
        <v>-51790688</v>
      </c>
      <c r="M137" s="33"/>
      <c r="N137" s="13">
        <f>SUM(N138:N146)</f>
        <v>341187436</v>
      </c>
      <c r="O137" s="303">
        <v>123279528</v>
      </c>
      <c r="P137" s="246"/>
    </row>
    <row r="138" spans="1:16" ht="30" customHeight="1" x14ac:dyDescent="0.25">
      <c r="A138" s="14" t="s">
        <v>298</v>
      </c>
      <c r="B138" s="373" t="s">
        <v>296</v>
      </c>
      <c r="C138" s="47" t="s">
        <v>299</v>
      </c>
      <c r="D138" s="148" t="s">
        <v>149</v>
      </c>
      <c r="E138" s="174">
        <v>98</v>
      </c>
      <c r="F138" s="195">
        <v>507056</v>
      </c>
      <c r="G138" s="196">
        <v>49691488</v>
      </c>
      <c r="H138" s="185">
        <v>507052</v>
      </c>
      <c r="I138" s="16">
        <f t="shared" ref="I138:I146" si="54">ROUND(E138*H138,0)</f>
        <v>49691096</v>
      </c>
      <c r="J138" s="25">
        <v>0</v>
      </c>
      <c r="K138" s="48">
        <v>-18</v>
      </c>
      <c r="L138" s="27">
        <f t="shared" ref="L138:L146" si="55">ROUND(+J138*H138+K138*H138,0)</f>
        <v>-9126936</v>
      </c>
      <c r="M138" s="20">
        <f t="shared" ref="M138:M146" si="56">+E138+K138</f>
        <v>80</v>
      </c>
      <c r="N138" s="21">
        <f t="shared" ref="N138:N146" si="57">ROUND(H138*M138,0)</f>
        <v>40564160</v>
      </c>
      <c r="O138" s="302">
        <v>12169248</v>
      </c>
      <c r="P138" s="247"/>
    </row>
    <row r="139" spans="1:16" ht="30" customHeight="1" x14ac:dyDescent="0.25">
      <c r="A139" s="14" t="s">
        <v>300</v>
      </c>
      <c r="B139" s="374"/>
      <c r="C139" s="47" t="s">
        <v>301</v>
      </c>
      <c r="D139" s="149" t="s">
        <v>149</v>
      </c>
      <c r="E139" s="173">
        <v>77</v>
      </c>
      <c r="F139" s="193">
        <v>517401</v>
      </c>
      <c r="G139" s="194">
        <v>39839877</v>
      </c>
      <c r="H139" s="185">
        <v>517397</v>
      </c>
      <c r="I139" s="16">
        <f t="shared" si="54"/>
        <v>39839569</v>
      </c>
      <c r="J139" s="25">
        <v>0</v>
      </c>
      <c r="K139" s="26">
        <v>0</v>
      </c>
      <c r="L139" s="27">
        <f t="shared" si="55"/>
        <v>0</v>
      </c>
      <c r="M139" s="20">
        <f t="shared" si="56"/>
        <v>77</v>
      </c>
      <c r="N139" s="21">
        <f t="shared" si="57"/>
        <v>39839569</v>
      </c>
      <c r="O139" s="302">
        <v>0</v>
      </c>
      <c r="P139" s="247"/>
    </row>
    <row r="140" spans="1:16" ht="30" customHeight="1" x14ac:dyDescent="0.25">
      <c r="A140" s="14" t="s">
        <v>302</v>
      </c>
      <c r="B140" s="374"/>
      <c r="C140" s="47" t="s">
        <v>303</v>
      </c>
      <c r="D140" s="149" t="s">
        <v>149</v>
      </c>
      <c r="E140" s="173">
        <v>70</v>
      </c>
      <c r="F140" s="193">
        <v>506286</v>
      </c>
      <c r="G140" s="194">
        <v>35440020</v>
      </c>
      <c r="H140" s="185">
        <v>506282</v>
      </c>
      <c r="I140" s="16">
        <f t="shared" si="54"/>
        <v>35439740</v>
      </c>
      <c r="J140" s="25">
        <v>0</v>
      </c>
      <c r="K140" s="26">
        <v>0</v>
      </c>
      <c r="L140" s="27">
        <f t="shared" si="55"/>
        <v>0</v>
      </c>
      <c r="M140" s="20">
        <f t="shared" si="56"/>
        <v>70</v>
      </c>
      <c r="N140" s="21">
        <f t="shared" si="57"/>
        <v>35439740</v>
      </c>
      <c r="O140" s="302">
        <v>0</v>
      </c>
      <c r="P140" s="247"/>
    </row>
    <row r="141" spans="1:16" ht="30" customHeight="1" x14ac:dyDescent="0.25">
      <c r="A141" s="14" t="s">
        <v>304</v>
      </c>
      <c r="B141" s="374"/>
      <c r="C141" s="47" t="s">
        <v>305</v>
      </c>
      <c r="D141" s="149" t="s">
        <v>149</v>
      </c>
      <c r="E141" s="173">
        <v>126</v>
      </c>
      <c r="F141" s="193">
        <v>505497</v>
      </c>
      <c r="G141" s="194">
        <v>63692622</v>
      </c>
      <c r="H141" s="185">
        <v>505494</v>
      </c>
      <c r="I141" s="16">
        <f t="shared" si="54"/>
        <v>63692244</v>
      </c>
      <c r="J141" s="25">
        <v>0</v>
      </c>
      <c r="K141" s="48">
        <v>-24</v>
      </c>
      <c r="L141" s="27">
        <f t="shared" si="55"/>
        <v>-12131856</v>
      </c>
      <c r="M141" s="20">
        <f t="shared" si="56"/>
        <v>102</v>
      </c>
      <c r="N141" s="21">
        <f t="shared" si="57"/>
        <v>51560388</v>
      </c>
      <c r="O141" s="302">
        <v>0</v>
      </c>
      <c r="P141" s="247"/>
    </row>
    <row r="142" spans="1:16" ht="30" customHeight="1" x14ac:dyDescent="0.25">
      <c r="A142" s="14" t="s">
        <v>306</v>
      </c>
      <c r="B142" s="374"/>
      <c r="C142" s="47" t="s">
        <v>307</v>
      </c>
      <c r="D142" s="149" t="s">
        <v>149</v>
      </c>
      <c r="E142" s="175">
        <v>77</v>
      </c>
      <c r="F142" s="197">
        <v>509083</v>
      </c>
      <c r="G142" s="198">
        <v>39199391</v>
      </c>
      <c r="H142" s="185">
        <v>509079</v>
      </c>
      <c r="I142" s="16">
        <f t="shared" si="54"/>
        <v>39199083</v>
      </c>
      <c r="J142" s="25">
        <v>0</v>
      </c>
      <c r="K142" s="48">
        <f>-'[7]DEVOLUCION CHADO '!$I$34</f>
        <v>-47</v>
      </c>
      <c r="L142" s="27">
        <f t="shared" si="55"/>
        <v>-23926713</v>
      </c>
      <c r="M142" s="20">
        <f t="shared" si="56"/>
        <v>30</v>
      </c>
      <c r="N142" s="21">
        <f t="shared" si="57"/>
        <v>15272370</v>
      </c>
      <c r="O142" s="302">
        <v>15272490</v>
      </c>
      <c r="P142" s="247"/>
    </row>
    <row r="143" spans="1:16" ht="30" customHeight="1" x14ac:dyDescent="0.25">
      <c r="A143" s="14" t="s">
        <v>308</v>
      </c>
      <c r="B143" s="374"/>
      <c r="C143" s="47" t="s">
        <v>309</v>
      </c>
      <c r="D143" s="148" t="s">
        <v>149</v>
      </c>
      <c r="E143" s="175">
        <v>77</v>
      </c>
      <c r="F143" s="197">
        <v>510015</v>
      </c>
      <c r="G143" s="198">
        <v>39271155</v>
      </c>
      <c r="H143" s="185">
        <v>510011</v>
      </c>
      <c r="I143" s="16">
        <f t="shared" si="54"/>
        <v>39270847</v>
      </c>
      <c r="J143" s="25">
        <v>0</v>
      </c>
      <c r="K143" s="26">
        <v>0</v>
      </c>
      <c r="L143" s="27">
        <f t="shared" si="55"/>
        <v>0</v>
      </c>
      <c r="M143" s="20">
        <f t="shared" si="56"/>
        <v>77</v>
      </c>
      <c r="N143" s="21">
        <f t="shared" si="57"/>
        <v>39270847</v>
      </c>
      <c r="O143" s="302">
        <v>30600660</v>
      </c>
      <c r="P143" s="247"/>
    </row>
    <row r="144" spans="1:16" ht="30" customHeight="1" x14ac:dyDescent="0.25">
      <c r="A144" s="14" t="s">
        <v>310</v>
      </c>
      <c r="B144" s="374"/>
      <c r="C144" s="47" t="s">
        <v>311</v>
      </c>
      <c r="D144" s="148" t="s">
        <v>149</v>
      </c>
      <c r="E144" s="175">
        <v>91</v>
      </c>
      <c r="F144" s="197">
        <v>508095</v>
      </c>
      <c r="G144" s="198">
        <v>46236645</v>
      </c>
      <c r="H144" s="185">
        <v>508091</v>
      </c>
      <c r="I144" s="16">
        <f t="shared" si="54"/>
        <v>46236281</v>
      </c>
      <c r="J144" s="25">
        <v>0</v>
      </c>
      <c r="K144" s="48">
        <v>-13</v>
      </c>
      <c r="L144" s="27">
        <f t="shared" si="55"/>
        <v>-6605183</v>
      </c>
      <c r="M144" s="20">
        <f t="shared" si="56"/>
        <v>78</v>
      </c>
      <c r="N144" s="21">
        <f t="shared" si="57"/>
        <v>39631098</v>
      </c>
      <c r="O144" s="302">
        <v>9145638</v>
      </c>
      <c r="P144" s="247"/>
    </row>
    <row r="145" spans="1:16" ht="28.15" customHeight="1" x14ac:dyDescent="0.25">
      <c r="A145" s="14" t="s">
        <v>312</v>
      </c>
      <c r="B145" s="374"/>
      <c r="C145" s="47" t="s">
        <v>313</v>
      </c>
      <c r="D145" s="148" t="s">
        <v>149</v>
      </c>
      <c r="E145" s="175">
        <v>63</v>
      </c>
      <c r="F145" s="197">
        <v>522503</v>
      </c>
      <c r="G145" s="198">
        <v>32917689</v>
      </c>
      <c r="H145" s="185">
        <v>522499</v>
      </c>
      <c r="I145" s="16">
        <f t="shared" si="54"/>
        <v>32917437</v>
      </c>
      <c r="J145" s="25">
        <v>0</v>
      </c>
      <c r="K145" s="26">
        <v>0</v>
      </c>
      <c r="L145" s="27">
        <f t="shared" si="55"/>
        <v>0</v>
      </c>
      <c r="M145" s="20">
        <f t="shared" si="56"/>
        <v>63</v>
      </c>
      <c r="N145" s="21">
        <f t="shared" si="57"/>
        <v>32917437</v>
      </c>
      <c r="O145" s="302">
        <v>37619928</v>
      </c>
      <c r="P145" s="247"/>
    </row>
    <row r="146" spans="1:16" ht="28.15" customHeight="1" x14ac:dyDescent="0.25">
      <c r="A146" s="14" t="s">
        <v>314</v>
      </c>
      <c r="B146" s="375"/>
      <c r="C146" s="47" t="s">
        <v>315</v>
      </c>
      <c r="D146" s="148" t="s">
        <v>149</v>
      </c>
      <c r="E146" s="175">
        <v>91</v>
      </c>
      <c r="F146" s="197">
        <v>513101</v>
      </c>
      <c r="G146" s="198">
        <v>46692191</v>
      </c>
      <c r="H146" s="185">
        <v>513097</v>
      </c>
      <c r="I146" s="16">
        <f t="shared" si="54"/>
        <v>46691827</v>
      </c>
      <c r="J146" s="25">
        <v>0</v>
      </c>
      <c r="K146" s="26">
        <v>0</v>
      </c>
      <c r="L146" s="27">
        <f t="shared" si="55"/>
        <v>0</v>
      </c>
      <c r="M146" s="20">
        <f t="shared" si="56"/>
        <v>91</v>
      </c>
      <c r="N146" s="21">
        <f t="shared" si="57"/>
        <v>46691827</v>
      </c>
      <c r="O146" s="302">
        <v>18471564</v>
      </c>
      <c r="P146" s="247"/>
    </row>
    <row r="147" spans="1:16" ht="28.15" customHeight="1" x14ac:dyDescent="0.25">
      <c r="A147" s="34" t="s">
        <v>316</v>
      </c>
      <c r="B147" s="43" t="s">
        <v>317</v>
      </c>
      <c r="C147" s="44" t="s">
        <v>318</v>
      </c>
      <c r="D147" s="6" t="s">
        <v>22</v>
      </c>
      <c r="E147" s="45"/>
      <c r="F147" s="192"/>
      <c r="G147" s="191">
        <v>36214790</v>
      </c>
      <c r="H147" s="46"/>
      <c r="I147" s="11">
        <f>SUM(I148:I156)</f>
        <v>36214520</v>
      </c>
      <c r="J147" s="367"/>
      <c r="K147" s="368"/>
      <c r="L147" s="11">
        <f>SUM(L148:L156)</f>
        <v>-14548</v>
      </c>
      <c r="M147" s="33"/>
      <c r="N147" s="13">
        <f>SUM(N148:N156)</f>
        <v>36199972</v>
      </c>
      <c r="O147" s="303">
        <v>10473797.260000002</v>
      </c>
      <c r="P147" s="246"/>
    </row>
    <row r="148" spans="1:16" ht="28.15" customHeight="1" x14ac:dyDescent="0.25">
      <c r="A148" s="14" t="s">
        <v>319</v>
      </c>
      <c r="B148" s="373" t="s">
        <v>317</v>
      </c>
      <c r="C148" s="47" t="s">
        <v>320</v>
      </c>
      <c r="D148" s="148" t="s">
        <v>22</v>
      </c>
      <c r="E148" s="173">
        <v>7.48</v>
      </c>
      <c r="F148" s="193">
        <v>514545</v>
      </c>
      <c r="G148" s="194">
        <v>3848797</v>
      </c>
      <c r="H148" s="185">
        <v>514541</v>
      </c>
      <c r="I148" s="16">
        <f t="shared" ref="I148:I156" si="58">ROUND(E148*H148,0)</f>
        <v>3848767</v>
      </c>
      <c r="J148" s="25">
        <v>0</v>
      </c>
      <c r="K148" s="26">
        <v>0</v>
      </c>
      <c r="L148" s="27">
        <f t="shared" ref="L148:L156" si="59">ROUND(+J148*H148+K148*H148,0)</f>
        <v>0</v>
      </c>
      <c r="M148" s="28">
        <f>+E148-K148</f>
        <v>7.48</v>
      </c>
      <c r="N148" s="21">
        <f t="shared" ref="N148:N156" si="60">ROUND(H148*M148,0)</f>
        <v>3848767</v>
      </c>
      <c r="O148" s="302">
        <v>0</v>
      </c>
      <c r="P148" s="247"/>
    </row>
    <row r="149" spans="1:16" ht="28.15" customHeight="1" x14ac:dyDescent="0.25">
      <c r="A149" s="14" t="s">
        <v>321</v>
      </c>
      <c r="B149" s="374"/>
      <c r="C149" s="47" t="s">
        <v>322</v>
      </c>
      <c r="D149" s="148" t="s">
        <v>22</v>
      </c>
      <c r="E149" s="175">
        <v>7.48</v>
      </c>
      <c r="F149" s="197">
        <v>613087</v>
      </c>
      <c r="G149" s="198">
        <v>4585891</v>
      </c>
      <c r="H149" s="185">
        <v>613083</v>
      </c>
      <c r="I149" s="16">
        <f t="shared" si="58"/>
        <v>4585861</v>
      </c>
      <c r="J149" s="25">
        <v>0</v>
      </c>
      <c r="K149" s="26">
        <v>0</v>
      </c>
      <c r="L149" s="27">
        <f t="shared" si="59"/>
        <v>0</v>
      </c>
      <c r="M149" s="28">
        <f>+E149-K149</f>
        <v>7.48</v>
      </c>
      <c r="N149" s="21">
        <f t="shared" si="60"/>
        <v>4585861</v>
      </c>
      <c r="O149" s="302">
        <v>0</v>
      </c>
      <c r="P149" s="247"/>
    </row>
    <row r="150" spans="1:16" ht="28.15" customHeight="1" x14ac:dyDescent="0.25">
      <c r="A150" s="14" t="s">
        <v>323</v>
      </c>
      <c r="B150" s="374"/>
      <c r="C150" s="47" t="s">
        <v>324</v>
      </c>
      <c r="D150" s="148" t="s">
        <v>22</v>
      </c>
      <c r="E150" s="175">
        <v>29.93</v>
      </c>
      <c r="F150" s="197">
        <v>506497</v>
      </c>
      <c r="G150" s="198">
        <v>15159455</v>
      </c>
      <c r="H150" s="185">
        <v>506493</v>
      </c>
      <c r="I150" s="16">
        <f t="shared" si="58"/>
        <v>15159335</v>
      </c>
      <c r="J150" s="25">
        <v>0</v>
      </c>
      <c r="K150" s="30">
        <v>-7.4</v>
      </c>
      <c r="L150" s="27">
        <f t="shared" si="59"/>
        <v>-3748048</v>
      </c>
      <c r="M150" s="28">
        <f>+E150+K150</f>
        <v>22.53</v>
      </c>
      <c r="N150" s="21">
        <f t="shared" si="60"/>
        <v>11411287</v>
      </c>
      <c r="O150" s="302">
        <v>0</v>
      </c>
      <c r="P150" s="247"/>
    </row>
    <row r="151" spans="1:16" ht="28.15" customHeight="1" x14ac:dyDescent="0.25">
      <c r="A151" s="14" t="s">
        <v>325</v>
      </c>
      <c r="B151" s="374"/>
      <c r="C151" s="47" t="s">
        <v>326</v>
      </c>
      <c r="D151" s="148" t="s">
        <v>22</v>
      </c>
      <c r="E151" s="175">
        <v>1.87</v>
      </c>
      <c r="F151" s="197">
        <v>499135</v>
      </c>
      <c r="G151" s="198">
        <v>933382</v>
      </c>
      <c r="H151" s="185">
        <v>499131</v>
      </c>
      <c r="I151" s="16">
        <f t="shared" si="58"/>
        <v>933375</v>
      </c>
      <c r="J151" s="38">
        <v>7.48</v>
      </c>
      <c r="K151" s="26">
        <v>0</v>
      </c>
      <c r="L151" s="27">
        <f t="shared" si="59"/>
        <v>3733500</v>
      </c>
      <c r="M151" s="28">
        <f>+E151+J151</f>
        <v>9.3500000000000014</v>
      </c>
      <c r="N151" s="21">
        <f t="shared" si="60"/>
        <v>4666875</v>
      </c>
      <c r="O151" s="302">
        <v>0</v>
      </c>
      <c r="P151" s="247"/>
    </row>
    <row r="152" spans="1:16" ht="28.15" customHeight="1" x14ac:dyDescent="0.25">
      <c r="A152" s="14" t="s">
        <v>327</v>
      </c>
      <c r="B152" s="374"/>
      <c r="C152" s="47" t="s">
        <v>328</v>
      </c>
      <c r="D152" s="148" t="s">
        <v>22</v>
      </c>
      <c r="E152" s="175">
        <v>7.48</v>
      </c>
      <c r="F152" s="197">
        <v>532604</v>
      </c>
      <c r="G152" s="198">
        <v>3983878</v>
      </c>
      <c r="H152" s="185">
        <v>532600</v>
      </c>
      <c r="I152" s="16">
        <f t="shared" si="58"/>
        <v>3983848</v>
      </c>
      <c r="J152" s="25">
        <v>0</v>
      </c>
      <c r="K152" s="26">
        <v>0</v>
      </c>
      <c r="L152" s="27">
        <f t="shared" si="59"/>
        <v>0</v>
      </c>
      <c r="M152" s="28">
        <f>+E152-K152</f>
        <v>7.48</v>
      </c>
      <c r="N152" s="21">
        <f t="shared" si="60"/>
        <v>3983848</v>
      </c>
      <c r="O152" s="302">
        <v>3291468</v>
      </c>
      <c r="P152" s="247"/>
    </row>
    <row r="153" spans="1:16" ht="28.15" customHeight="1" x14ac:dyDescent="0.25">
      <c r="A153" s="14" t="s">
        <v>329</v>
      </c>
      <c r="B153" s="374"/>
      <c r="C153" s="47" t="s">
        <v>330</v>
      </c>
      <c r="D153" s="148" t="s">
        <v>22</v>
      </c>
      <c r="E153" s="175">
        <v>0</v>
      </c>
      <c r="F153" s="197">
        <v>541301</v>
      </c>
      <c r="G153" s="198">
        <v>0</v>
      </c>
      <c r="H153" s="185">
        <v>541297</v>
      </c>
      <c r="I153" s="16">
        <f t="shared" si="58"/>
        <v>0</v>
      </c>
      <c r="J153" s="25">
        <v>0</v>
      </c>
      <c r="K153" s="26">
        <v>0</v>
      </c>
      <c r="L153" s="27">
        <f t="shared" si="59"/>
        <v>0</v>
      </c>
      <c r="M153" s="28">
        <f>+E153-K153</f>
        <v>0</v>
      </c>
      <c r="N153" s="21">
        <f t="shared" si="60"/>
        <v>0</v>
      </c>
      <c r="O153" s="302">
        <v>0</v>
      </c>
      <c r="P153" s="247"/>
    </row>
    <row r="154" spans="1:16" ht="28.15" customHeight="1" x14ac:dyDescent="0.25">
      <c r="A154" s="14" t="s">
        <v>331</v>
      </c>
      <c r="B154" s="374"/>
      <c r="C154" s="47" t="s">
        <v>332</v>
      </c>
      <c r="D154" s="148" t="s">
        <v>22</v>
      </c>
      <c r="E154" s="175">
        <v>1.87</v>
      </c>
      <c r="F154" s="197">
        <v>523378</v>
      </c>
      <c r="G154" s="198">
        <v>978717</v>
      </c>
      <c r="H154" s="185">
        <v>523374</v>
      </c>
      <c r="I154" s="16">
        <f t="shared" si="58"/>
        <v>978709</v>
      </c>
      <c r="J154" s="25">
        <v>0</v>
      </c>
      <c r="K154" s="26">
        <v>0</v>
      </c>
      <c r="L154" s="27">
        <f t="shared" si="59"/>
        <v>0</v>
      </c>
      <c r="M154" s="28">
        <f>+E154-K154</f>
        <v>1.87</v>
      </c>
      <c r="N154" s="21">
        <f t="shared" si="60"/>
        <v>978709</v>
      </c>
      <c r="O154" s="302">
        <v>0</v>
      </c>
      <c r="P154" s="247"/>
    </row>
    <row r="155" spans="1:16" ht="28.15" customHeight="1" x14ac:dyDescent="0.25">
      <c r="A155" s="14" t="s">
        <v>333</v>
      </c>
      <c r="B155" s="374"/>
      <c r="C155" s="47" t="s">
        <v>334</v>
      </c>
      <c r="D155" s="148" t="s">
        <v>22</v>
      </c>
      <c r="E155" s="175">
        <v>3.74</v>
      </c>
      <c r="F155" s="197">
        <v>657844</v>
      </c>
      <c r="G155" s="198">
        <v>2460337</v>
      </c>
      <c r="H155" s="185">
        <v>657840</v>
      </c>
      <c r="I155" s="16">
        <f t="shared" si="58"/>
        <v>2460322</v>
      </c>
      <c r="J155" s="25">
        <v>0</v>
      </c>
      <c r="K155" s="26">
        <v>0</v>
      </c>
      <c r="L155" s="27">
        <f t="shared" si="59"/>
        <v>0</v>
      </c>
      <c r="M155" s="28">
        <f>+E155-K155</f>
        <v>3.74</v>
      </c>
      <c r="N155" s="21">
        <f t="shared" si="60"/>
        <v>2460322</v>
      </c>
      <c r="O155" s="302">
        <v>0</v>
      </c>
      <c r="P155" s="247"/>
    </row>
    <row r="156" spans="1:16" ht="28.15" customHeight="1" x14ac:dyDescent="0.25">
      <c r="A156" s="14" t="s">
        <v>335</v>
      </c>
      <c r="B156" s="375"/>
      <c r="C156" s="47" t="s">
        <v>336</v>
      </c>
      <c r="D156" s="148" t="s">
        <v>22</v>
      </c>
      <c r="E156" s="175">
        <v>7.48</v>
      </c>
      <c r="F156" s="197">
        <v>570098</v>
      </c>
      <c r="G156" s="198">
        <v>4264333</v>
      </c>
      <c r="H156" s="185">
        <v>570094</v>
      </c>
      <c r="I156" s="16">
        <f t="shared" si="58"/>
        <v>4264303</v>
      </c>
      <c r="J156" s="25">
        <v>0</v>
      </c>
      <c r="K156" s="26">
        <v>0</v>
      </c>
      <c r="L156" s="27">
        <f t="shared" si="59"/>
        <v>0</v>
      </c>
      <c r="M156" s="28">
        <f>+E156-K156</f>
        <v>7.48</v>
      </c>
      <c r="N156" s="21">
        <f t="shared" si="60"/>
        <v>4264303</v>
      </c>
      <c r="O156" s="302">
        <v>7182329.2600000007</v>
      </c>
      <c r="P156" s="247"/>
    </row>
    <row r="157" spans="1:16" x14ac:dyDescent="0.25">
      <c r="A157" s="34" t="s">
        <v>337</v>
      </c>
      <c r="B157" s="6" t="s">
        <v>338</v>
      </c>
      <c r="C157" s="35" t="s">
        <v>339</v>
      </c>
      <c r="D157" s="6" t="s">
        <v>22</v>
      </c>
      <c r="E157" s="45"/>
      <c r="F157" s="192"/>
      <c r="G157" s="191">
        <v>191966830</v>
      </c>
      <c r="H157" s="46"/>
      <c r="I157" s="11">
        <f>SUM(I158:I166)</f>
        <v>191965112</v>
      </c>
      <c r="J157" s="367"/>
      <c r="K157" s="368"/>
      <c r="L157" s="11">
        <f>SUM(L158:L166)</f>
        <v>-6076638</v>
      </c>
      <c r="M157" s="33"/>
      <c r="N157" s="13">
        <f>SUM(N158:N166)</f>
        <v>185888474</v>
      </c>
      <c r="O157" s="303">
        <v>68898861.989999995</v>
      </c>
      <c r="P157" s="246"/>
    </row>
    <row r="158" spans="1:16" x14ac:dyDescent="0.25">
      <c r="A158" s="14" t="s">
        <v>340</v>
      </c>
      <c r="B158" s="373" t="s">
        <v>338</v>
      </c>
      <c r="C158" s="29" t="s">
        <v>341</v>
      </c>
      <c r="D158" s="148" t="s">
        <v>22</v>
      </c>
      <c r="E158" s="173">
        <v>53.27</v>
      </c>
      <c r="F158" s="193">
        <v>426740</v>
      </c>
      <c r="G158" s="194">
        <v>22733635</v>
      </c>
      <c r="H158" s="185">
        <v>426736</v>
      </c>
      <c r="I158" s="16">
        <f t="shared" ref="I158:I166" si="61">ROUND(E158*H158,0)</f>
        <v>22732227</v>
      </c>
      <c r="J158" s="25">
        <v>0</v>
      </c>
      <c r="K158" s="26">
        <v>0</v>
      </c>
      <c r="L158" s="27">
        <f t="shared" ref="L158:L166" si="62">ROUND(+J158*H158+K158*H158,0)</f>
        <v>0</v>
      </c>
      <c r="M158" s="52">
        <f t="shared" ref="M158:M166" si="63">+E158+K158</f>
        <v>53.27</v>
      </c>
      <c r="N158" s="21">
        <f t="shared" ref="N158:N166" si="64">ROUND(H158*M158,0)</f>
        <v>22732227</v>
      </c>
      <c r="O158" s="302">
        <v>3030964</v>
      </c>
      <c r="P158" s="247"/>
    </row>
    <row r="159" spans="1:16" x14ac:dyDescent="0.25">
      <c r="A159" s="14" t="s">
        <v>342</v>
      </c>
      <c r="B159" s="374"/>
      <c r="C159" s="29" t="s">
        <v>343</v>
      </c>
      <c r="D159" s="148" t="s">
        <v>22</v>
      </c>
      <c r="E159" s="175">
        <v>41.86</v>
      </c>
      <c r="F159" s="197">
        <v>527469</v>
      </c>
      <c r="G159" s="198">
        <v>22078375</v>
      </c>
      <c r="H159" s="185">
        <v>527352</v>
      </c>
      <c r="I159" s="16">
        <f t="shared" si="61"/>
        <v>22074955</v>
      </c>
      <c r="J159" s="25">
        <v>0</v>
      </c>
      <c r="K159" s="26">
        <v>0</v>
      </c>
      <c r="L159" s="27">
        <f t="shared" si="62"/>
        <v>0</v>
      </c>
      <c r="M159" s="52">
        <f t="shared" si="63"/>
        <v>41.86</v>
      </c>
      <c r="N159" s="21">
        <f t="shared" si="64"/>
        <v>22074955</v>
      </c>
      <c r="O159" s="302">
        <v>0</v>
      </c>
      <c r="P159" s="247"/>
    </row>
    <row r="160" spans="1:16" x14ac:dyDescent="0.25">
      <c r="A160" s="14" t="s">
        <v>344</v>
      </c>
      <c r="B160" s="374"/>
      <c r="C160" s="29" t="s">
        <v>345</v>
      </c>
      <c r="D160" s="148" t="s">
        <v>22</v>
      </c>
      <c r="E160" s="175">
        <v>38.049999999999997</v>
      </c>
      <c r="F160" s="197">
        <v>419538</v>
      </c>
      <c r="G160" s="198">
        <v>15964260</v>
      </c>
      <c r="H160" s="185">
        <v>419538</v>
      </c>
      <c r="I160" s="16">
        <f t="shared" si="61"/>
        <v>15963421</v>
      </c>
      <c r="J160" s="25">
        <v>0</v>
      </c>
      <c r="K160" s="26">
        <v>0</v>
      </c>
      <c r="L160" s="27">
        <f t="shared" si="62"/>
        <v>0</v>
      </c>
      <c r="M160" s="52">
        <f t="shared" si="63"/>
        <v>38.049999999999997</v>
      </c>
      <c r="N160" s="21">
        <f t="shared" si="64"/>
        <v>15963421</v>
      </c>
      <c r="O160" s="302">
        <v>0</v>
      </c>
      <c r="P160" s="247"/>
    </row>
    <row r="161" spans="1:16" x14ac:dyDescent="0.25">
      <c r="A161" s="14" t="s">
        <v>346</v>
      </c>
      <c r="B161" s="374"/>
      <c r="C161" s="29" t="s">
        <v>347</v>
      </c>
      <c r="D161" s="148" t="s">
        <v>22</v>
      </c>
      <c r="E161" s="175">
        <v>68.489999999999995</v>
      </c>
      <c r="F161" s="197">
        <v>412014</v>
      </c>
      <c r="G161" s="198">
        <v>28220322</v>
      </c>
      <c r="H161" s="185">
        <v>412010</v>
      </c>
      <c r="I161" s="16">
        <f t="shared" si="61"/>
        <v>28218565</v>
      </c>
      <c r="J161" s="25">
        <v>0</v>
      </c>
      <c r="K161" s="26">
        <v>0</v>
      </c>
      <c r="L161" s="27">
        <f t="shared" si="62"/>
        <v>0</v>
      </c>
      <c r="M161" s="52">
        <f t="shared" si="63"/>
        <v>68.489999999999995</v>
      </c>
      <c r="N161" s="21">
        <f t="shared" si="64"/>
        <v>28218565</v>
      </c>
      <c r="O161" s="302">
        <v>0</v>
      </c>
      <c r="P161" s="247"/>
    </row>
    <row r="162" spans="1:16" x14ac:dyDescent="0.25">
      <c r="A162" s="14" t="s">
        <v>348</v>
      </c>
      <c r="B162" s="374"/>
      <c r="C162" s="29" t="s">
        <v>349</v>
      </c>
      <c r="D162" s="148" t="s">
        <v>22</v>
      </c>
      <c r="E162" s="175">
        <v>41.86</v>
      </c>
      <c r="F162" s="197">
        <v>446225</v>
      </c>
      <c r="G162" s="198">
        <v>18677729</v>
      </c>
      <c r="H162" s="185">
        <v>446221</v>
      </c>
      <c r="I162" s="16">
        <f t="shared" si="61"/>
        <v>18678811</v>
      </c>
      <c r="J162" s="25">
        <v>0</v>
      </c>
      <c r="K162" s="30">
        <f>-'[7]DEVOLUCION CHADO '!$I$38</f>
        <v>-13.618</v>
      </c>
      <c r="L162" s="27">
        <f t="shared" si="62"/>
        <v>-6076638</v>
      </c>
      <c r="M162" s="52">
        <f t="shared" si="63"/>
        <v>28.241999999999997</v>
      </c>
      <c r="N162" s="21">
        <f t="shared" si="64"/>
        <v>12602173</v>
      </c>
      <c r="O162" s="302">
        <v>12523182.5</v>
      </c>
      <c r="P162" s="247"/>
    </row>
    <row r="163" spans="1:16" x14ac:dyDescent="0.25">
      <c r="A163" s="14" t="s">
        <v>350</v>
      </c>
      <c r="B163" s="374"/>
      <c r="C163" s="29" t="s">
        <v>351</v>
      </c>
      <c r="D163" s="148" t="s">
        <v>22</v>
      </c>
      <c r="E163" s="175">
        <v>41.86</v>
      </c>
      <c r="F163" s="197">
        <v>455114</v>
      </c>
      <c r="G163" s="198">
        <v>19049798</v>
      </c>
      <c r="H163" s="185">
        <v>455110</v>
      </c>
      <c r="I163" s="16">
        <f t="shared" si="61"/>
        <v>19050905</v>
      </c>
      <c r="J163" s="25">
        <v>0</v>
      </c>
      <c r="K163" s="26">
        <v>0</v>
      </c>
      <c r="L163" s="27">
        <f t="shared" si="62"/>
        <v>0</v>
      </c>
      <c r="M163" s="52">
        <f t="shared" si="63"/>
        <v>41.86</v>
      </c>
      <c r="N163" s="21">
        <f t="shared" si="64"/>
        <v>19050905</v>
      </c>
      <c r="O163" s="302">
        <v>23693027</v>
      </c>
      <c r="P163" s="247"/>
    </row>
    <row r="164" spans="1:16" x14ac:dyDescent="0.25">
      <c r="A164" s="14" t="s">
        <v>352</v>
      </c>
      <c r="B164" s="374"/>
      <c r="C164" s="29" t="s">
        <v>353</v>
      </c>
      <c r="D164" s="148" t="s">
        <v>22</v>
      </c>
      <c r="E164" s="175">
        <v>49.47</v>
      </c>
      <c r="F164" s="197">
        <v>436795</v>
      </c>
      <c r="G164" s="198">
        <v>21607200</v>
      </c>
      <c r="H164" s="185">
        <v>436791</v>
      </c>
      <c r="I164" s="16">
        <f t="shared" si="61"/>
        <v>21608051</v>
      </c>
      <c r="J164" s="25">
        <v>0</v>
      </c>
      <c r="K164" s="26">
        <v>0</v>
      </c>
      <c r="L164" s="27">
        <f t="shared" si="62"/>
        <v>0</v>
      </c>
      <c r="M164" s="52">
        <f t="shared" si="63"/>
        <v>49.47</v>
      </c>
      <c r="N164" s="21">
        <f t="shared" si="64"/>
        <v>21608051</v>
      </c>
      <c r="O164" s="302">
        <v>4986473</v>
      </c>
      <c r="P164" s="247"/>
    </row>
    <row r="165" spans="1:16" x14ac:dyDescent="0.25">
      <c r="A165" s="14" t="s">
        <v>354</v>
      </c>
      <c r="B165" s="374"/>
      <c r="C165" s="29" t="s">
        <v>355</v>
      </c>
      <c r="D165" s="148" t="s">
        <v>22</v>
      </c>
      <c r="E165" s="175">
        <v>34.25</v>
      </c>
      <c r="F165" s="197">
        <v>574243</v>
      </c>
      <c r="G165" s="198">
        <v>19665985</v>
      </c>
      <c r="H165" s="185">
        <v>574239</v>
      </c>
      <c r="I165" s="16">
        <f t="shared" si="61"/>
        <v>19667686</v>
      </c>
      <c r="J165" s="25">
        <v>0</v>
      </c>
      <c r="K165" s="26">
        <v>0</v>
      </c>
      <c r="L165" s="27">
        <f t="shared" si="62"/>
        <v>0</v>
      </c>
      <c r="M165" s="52">
        <f t="shared" si="63"/>
        <v>34.25</v>
      </c>
      <c r="N165" s="21">
        <f t="shared" si="64"/>
        <v>19667686</v>
      </c>
      <c r="O165" s="302">
        <v>16293457.25</v>
      </c>
      <c r="P165" s="247"/>
    </row>
    <row r="166" spans="1:16" ht="15" customHeight="1" x14ac:dyDescent="0.25">
      <c r="A166" s="14" t="s">
        <v>356</v>
      </c>
      <c r="B166" s="375"/>
      <c r="C166" s="29" t="s">
        <v>357</v>
      </c>
      <c r="D166" s="148" t="s">
        <v>22</v>
      </c>
      <c r="E166" s="175">
        <v>49.47</v>
      </c>
      <c r="F166" s="197">
        <v>484550</v>
      </c>
      <c r="G166" s="198">
        <v>23969526</v>
      </c>
      <c r="H166" s="185">
        <v>484546</v>
      </c>
      <c r="I166" s="16">
        <f t="shared" si="61"/>
        <v>23970491</v>
      </c>
      <c r="J166" s="25">
        <v>0</v>
      </c>
      <c r="K166" s="26">
        <v>0</v>
      </c>
      <c r="L166" s="27">
        <f t="shared" si="62"/>
        <v>0</v>
      </c>
      <c r="M166" s="52">
        <f t="shared" si="63"/>
        <v>49.47</v>
      </c>
      <c r="N166" s="21">
        <f t="shared" si="64"/>
        <v>23970491</v>
      </c>
      <c r="O166" s="302">
        <v>8371758.2400000002</v>
      </c>
      <c r="P166" s="247"/>
    </row>
    <row r="167" spans="1:16" x14ac:dyDescent="0.25">
      <c r="A167" s="34" t="s">
        <v>358</v>
      </c>
      <c r="B167" s="53"/>
      <c r="C167" s="155" t="s">
        <v>359</v>
      </c>
      <c r="D167" s="156"/>
      <c r="E167" s="156"/>
      <c r="F167" s="208"/>
      <c r="G167" s="209">
        <v>132066989</v>
      </c>
      <c r="H167" s="157"/>
      <c r="I167" s="11">
        <f>+I168</f>
        <v>132066568</v>
      </c>
      <c r="J167" s="367"/>
      <c r="K167" s="368"/>
      <c r="L167" s="11">
        <f>+L168</f>
        <v>-2820200</v>
      </c>
      <c r="M167" s="8"/>
      <c r="N167" s="13">
        <f>+N168</f>
        <v>129246368</v>
      </c>
      <c r="O167" s="303">
        <v>0</v>
      </c>
      <c r="P167" s="246"/>
    </row>
    <row r="168" spans="1:16" ht="28.15" customHeight="1" x14ac:dyDescent="0.25">
      <c r="A168" s="34" t="s">
        <v>360</v>
      </c>
      <c r="B168" s="53" t="s">
        <v>361</v>
      </c>
      <c r="C168" s="54" t="s">
        <v>362</v>
      </c>
      <c r="D168" s="6" t="s">
        <v>363</v>
      </c>
      <c r="E168" s="45"/>
      <c r="F168" s="192"/>
      <c r="G168" s="191">
        <v>132066989</v>
      </c>
      <c r="H168" s="46"/>
      <c r="I168" s="11">
        <f>SUM(I169:I177)</f>
        <v>132066568</v>
      </c>
      <c r="J168" s="367"/>
      <c r="K168" s="368"/>
      <c r="L168" s="11">
        <f>SUM(L169:L177)</f>
        <v>-2820200</v>
      </c>
      <c r="M168" s="33"/>
      <c r="N168" s="13">
        <f>SUM(N169:N177)</f>
        <v>129246368</v>
      </c>
      <c r="O168" s="303">
        <v>0</v>
      </c>
      <c r="P168" s="246"/>
    </row>
    <row r="169" spans="1:16" ht="28.15" customHeight="1" x14ac:dyDescent="0.25">
      <c r="A169" s="55" t="s">
        <v>364</v>
      </c>
      <c r="B169" s="376" t="s">
        <v>361</v>
      </c>
      <c r="C169" s="29" t="s">
        <v>365</v>
      </c>
      <c r="D169" s="148" t="s">
        <v>363</v>
      </c>
      <c r="E169" s="173">
        <v>28</v>
      </c>
      <c r="F169" s="193">
        <v>351875</v>
      </c>
      <c r="G169" s="194">
        <v>9852500</v>
      </c>
      <c r="H169" s="184">
        <v>351875</v>
      </c>
      <c r="I169" s="16">
        <f t="shared" ref="I169:I177" si="65">ROUND(E169*H169,0)</f>
        <v>9852500</v>
      </c>
      <c r="J169" s="25">
        <v>0</v>
      </c>
      <c r="K169" s="26">
        <v>0</v>
      </c>
      <c r="L169" s="27">
        <f t="shared" ref="L169:L177" si="66">ROUND(+J169*H169+K169*H169,0)</f>
        <v>0</v>
      </c>
      <c r="M169" s="52">
        <f t="shared" ref="M169:M177" si="67">+E169+K169</f>
        <v>28</v>
      </c>
      <c r="N169" s="21">
        <f t="shared" ref="N169:N177" si="68">ROUND(H169*M169,0)</f>
        <v>9852500</v>
      </c>
      <c r="O169" s="302">
        <v>0</v>
      </c>
      <c r="P169" s="247"/>
    </row>
    <row r="170" spans="1:16" ht="28.15" customHeight="1" x14ac:dyDescent="0.25">
      <c r="A170" s="55" t="s">
        <v>366</v>
      </c>
      <c r="B170" s="377"/>
      <c r="C170" s="29" t="s">
        <v>367</v>
      </c>
      <c r="D170" s="148" t="s">
        <v>363</v>
      </c>
      <c r="E170" s="173">
        <v>35</v>
      </c>
      <c r="F170" s="193">
        <v>355233</v>
      </c>
      <c r="G170" s="194">
        <v>12433155</v>
      </c>
      <c r="H170" s="185">
        <v>355230</v>
      </c>
      <c r="I170" s="16">
        <f t="shared" si="65"/>
        <v>12433050</v>
      </c>
      <c r="J170" s="25">
        <v>0</v>
      </c>
      <c r="K170" s="26">
        <v>0</v>
      </c>
      <c r="L170" s="27">
        <f t="shared" si="66"/>
        <v>0</v>
      </c>
      <c r="M170" s="52">
        <f t="shared" si="67"/>
        <v>35</v>
      </c>
      <c r="N170" s="21">
        <f t="shared" si="68"/>
        <v>12433050</v>
      </c>
      <c r="O170" s="302">
        <v>0</v>
      </c>
      <c r="P170" s="247"/>
    </row>
    <row r="171" spans="1:16" ht="28.15" customHeight="1" x14ac:dyDescent="0.25">
      <c r="A171" s="55" t="s">
        <v>368</v>
      </c>
      <c r="B171" s="377"/>
      <c r="C171" s="29" t="s">
        <v>369</v>
      </c>
      <c r="D171" s="148" t="s">
        <v>363</v>
      </c>
      <c r="E171" s="173">
        <v>32</v>
      </c>
      <c r="F171" s="193">
        <v>351635</v>
      </c>
      <c r="G171" s="194">
        <v>11252320</v>
      </c>
      <c r="H171" s="185">
        <v>351631</v>
      </c>
      <c r="I171" s="16">
        <f t="shared" si="65"/>
        <v>11252192</v>
      </c>
      <c r="J171" s="25">
        <v>0</v>
      </c>
      <c r="K171" s="26">
        <v>0</v>
      </c>
      <c r="L171" s="27">
        <f t="shared" si="66"/>
        <v>0</v>
      </c>
      <c r="M171" s="52">
        <f t="shared" si="67"/>
        <v>32</v>
      </c>
      <c r="N171" s="21">
        <f t="shared" si="68"/>
        <v>11252192</v>
      </c>
      <c r="O171" s="302">
        <v>0</v>
      </c>
      <c r="P171" s="247"/>
    </row>
    <row r="172" spans="1:16" ht="28.15" customHeight="1" x14ac:dyDescent="0.25">
      <c r="A172" s="55" t="s">
        <v>370</v>
      </c>
      <c r="B172" s="377"/>
      <c r="C172" s="29" t="s">
        <v>371</v>
      </c>
      <c r="D172" s="148" t="s">
        <v>363</v>
      </c>
      <c r="E172" s="173">
        <v>87</v>
      </c>
      <c r="F172" s="193">
        <v>351384</v>
      </c>
      <c r="G172" s="194">
        <v>30570408</v>
      </c>
      <c r="H172" s="185">
        <v>351384</v>
      </c>
      <c r="I172" s="16">
        <f t="shared" si="65"/>
        <v>30570408</v>
      </c>
      <c r="J172" s="25">
        <v>0</v>
      </c>
      <c r="K172" s="26">
        <v>0</v>
      </c>
      <c r="L172" s="27">
        <f t="shared" si="66"/>
        <v>0</v>
      </c>
      <c r="M172" s="52">
        <f t="shared" si="67"/>
        <v>87</v>
      </c>
      <c r="N172" s="21">
        <f t="shared" si="68"/>
        <v>30570408</v>
      </c>
      <c r="O172" s="302">
        <v>0</v>
      </c>
      <c r="P172" s="247"/>
    </row>
    <row r="173" spans="1:16" ht="28.15" customHeight="1" x14ac:dyDescent="0.25">
      <c r="A173" s="55" t="s">
        <v>372</v>
      </c>
      <c r="B173" s="377"/>
      <c r="C173" s="29" t="s">
        <v>373</v>
      </c>
      <c r="D173" s="148" t="s">
        <v>363</v>
      </c>
      <c r="E173" s="173">
        <v>21</v>
      </c>
      <c r="F173" s="193">
        <v>352525</v>
      </c>
      <c r="G173" s="194">
        <v>7403025</v>
      </c>
      <c r="H173" s="185">
        <v>352525</v>
      </c>
      <c r="I173" s="16">
        <f t="shared" si="65"/>
        <v>7403025</v>
      </c>
      <c r="J173" s="25">
        <v>0</v>
      </c>
      <c r="K173" s="30">
        <f>-'[7]DEVOLUCION CHADO '!$I$41</f>
        <v>-8</v>
      </c>
      <c r="L173" s="27">
        <f t="shared" si="66"/>
        <v>-2820200</v>
      </c>
      <c r="M173" s="52">
        <f t="shared" si="67"/>
        <v>13</v>
      </c>
      <c r="N173" s="21">
        <f t="shared" si="68"/>
        <v>4582825</v>
      </c>
      <c r="O173" s="302">
        <v>0</v>
      </c>
      <c r="P173" s="247"/>
    </row>
    <row r="174" spans="1:16" ht="28.15" customHeight="1" x14ac:dyDescent="0.25">
      <c r="A174" s="55" t="s">
        <v>374</v>
      </c>
      <c r="B174" s="377"/>
      <c r="C174" s="29" t="s">
        <v>375</v>
      </c>
      <c r="D174" s="148" t="s">
        <v>363</v>
      </c>
      <c r="E174" s="173">
        <v>47</v>
      </c>
      <c r="F174" s="193">
        <v>352821</v>
      </c>
      <c r="G174" s="194">
        <v>16582587</v>
      </c>
      <c r="H174" s="185">
        <v>352817</v>
      </c>
      <c r="I174" s="16">
        <f t="shared" si="65"/>
        <v>16582399</v>
      </c>
      <c r="J174" s="25">
        <v>0</v>
      </c>
      <c r="K174" s="26">
        <v>0</v>
      </c>
      <c r="L174" s="27">
        <f t="shared" si="66"/>
        <v>0</v>
      </c>
      <c r="M174" s="52">
        <f t="shared" si="67"/>
        <v>47</v>
      </c>
      <c r="N174" s="21">
        <f t="shared" si="68"/>
        <v>16582399</v>
      </c>
      <c r="O174" s="302">
        <v>0</v>
      </c>
      <c r="P174" s="247"/>
    </row>
    <row r="175" spans="1:16" ht="28.15" customHeight="1" x14ac:dyDescent="0.25">
      <c r="A175" s="55" t="s">
        <v>376</v>
      </c>
      <c r="B175" s="377"/>
      <c r="C175" s="29" t="s">
        <v>377</v>
      </c>
      <c r="D175" s="148" t="s">
        <v>363</v>
      </c>
      <c r="E175" s="173">
        <v>32</v>
      </c>
      <c r="F175" s="193">
        <v>352210</v>
      </c>
      <c r="G175" s="194">
        <v>11270720</v>
      </c>
      <c r="H175" s="185">
        <v>352210</v>
      </c>
      <c r="I175" s="16">
        <f t="shared" si="65"/>
        <v>11270720</v>
      </c>
      <c r="J175" s="25">
        <v>0</v>
      </c>
      <c r="K175" s="26">
        <v>0</v>
      </c>
      <c r="L175" s="27">
        <f t="shared" si="66"/>
        <v>0</v>
      </c>
      <c r="M175" s="52">
        <f t="shared" si="67"/>
        <v>32</v>
      </c>
      <c r="N175" s="21">
        <f t="shared" si="68"/>
        <v>11270720</v>
      </c>
      <c r="O175" s="302">
        <v>0</v>
      </c>
      <c r="P175" s="247"/>
    </row>
    <row r="176" spans="1:16" ht="28.15" customHeight="1" x14ac:dyDescent="0.25">
      <c r="A176" s="55" t="s">
        <v>378</v>
      </c>
      <c r="B176" s="377"/>
      <c r="C176" s="29" t="s">
        <v>379</v>
      </c>
      <c r="D176" s="148" t="s">
        <v>363</v>
      </c>
      <c r="E176" s="173">
        <v>51</v>
      </c>
      <c r="F176" s="193">
        <v>356792</v>
      </c>
      <c r="G176" s="194">
        <v>18196392</v>
      </c>
      <c r="H176" s="185">
        <v>356792</v>
      </c>
      <c r="I176" s="16">
        <f t="shared" si="65"/>
        <v>18196392</v>
      </c>
      <c r="J176" s="25">
        <v>0</v>
      </c>
      <c r="K176" s="26">
        <v>0</v>
      </c>
      <c r="L176" s="27">
        <f t="shared" si="66"/>
        <v>0</v>
      </c>
      <c r="M176" s="52">
        <f t="shared" si="67"/>
        <v>51</v>
      </c>
      <c r="N176" s="21">
        <f t="shared" si="68"/>
        <v>18196392</v>
      </c>
      <c r="O176" s="302">
        <v>0</v>
      </c>
      <c r="P176" s="247"/>
    </row>
    <row r="177" spans="1:17" ht="28.15" customHeight="1" x14ac:dyDescent="0.25">
      <c r="A177" s="56" t="s">
        <v>380</v>
      </c>
      <c r="B177" s="377"/>
      <c r="C177" s="57" t="s">
        <v>381</v>
      </c>
      <c r="D177" s="149" t="s">
        <v>363</v>
      </c>
      <c r="E177" s="179">
        <v>41</v>
      </c>
      <c r="F177" s="210">
        <v>353802</v>
      </c>
      <c r="G177" s="211">
        <v>14505882</v>
      </c>
      <c r="H177" s="185">
        <v>353802</v>
      </c>
      <c r="I177" s="58">
        <f t="shared" si="65"/>
        <v>14505882</v>
      </c>
      <c r="J177" s="25">
        <v>0</v>
      </c>
      <c r="K177" s="26">
        <v>0</v>
      </c>
      <c r="L177" s="27">
        <f t="shared" si="66"/>
        <v>0</v>
      </c>
      <c r="M177" s="52">
        <f t="shared" si="67"/>
        <v>41</v>
      </c>
      <c r="N177" s="21">
        <f t="shared" si="68"/>
        <v>14505882</v>
      </c>
      <c r="O177" s="302">
        <v>0</v>
      </c>
      <c r="P177" s="247"/>
    </row>
    <row r="178" spans="1:17" x14ac:dyDescent="0.25">
      <c r="A178" s="34" t="s">
        <v>382</v>
      </c>
      <c r="B178" s="6"/>
      <c r="C178" s="155" t="s">
        <v>383</v>
      </c>
      <c r="D178" s="156"/>
      <c r="E178" s="156"/>
      <c r="F178" s="208"/>
      <c r="G178" s="209">
        <v>1437672</v>
      </c>
      <c r="H178" s="157"/>
      <c r="I178" s="11">
        <f>+ROUND(I179,0)</f>
        <v>1303236</v>
      </c>
      <c r="J178" s="367"/>
      <c r="K178" s="368"/>
      <c r="L178" s="11">
        <f>+ROUND(L179,0)</f>
        <v>0</v>
      </c>
      <c r="M178" s="8"/>
      <c r="N178" s="13">
        <f>+ROUND(N179,0)</f>
        <v>1303236</v>
      </c>
      <c r="O178" s="303">
        <v>1304235.2763636361</v>
      </c>
      <c r="P178" s="246"/>
    </row>
    <row r="179" spans="1:17" x14ac:dyDescent="0.25">
      <c r="A179" s="34" t="s">
        <v>384</v>
      </c>
      <c r="B179" s="6">
        <v>201.6</v>
      </c>
      <c r="C179" s="35" t="s">
        <v>385</v>
      </c>
      <c r="D179" s="6" t="s">
        <v>363</v>
      </c>
      <c r="E179" s="45"/>
      <c r="F179" s="192"/>
      <c r="G179" s="191">
        <v>1437672.3166666669</v>
      </c>
      <c r="H179" s="46"/>
      <c r="I179" s="11">
        <f>SUM(I180:I188)</f>
        <v>1303236</v>
      </c>
      <c r="J179" s="367"/>
      <c r="K179" s="368"/>
      <c r="L179" s="11">
        <f>SUM(L180:L188)</f>
        <v>0</v>
      </c>
      <c r="M179" s="8"/>
      <c r="N179" s="13">
        <f>SUM(N180:N188)</f>
        <v>1303236</v>
      </c>
      <c r="O179" s="303">
        <v>1304235.2763636361</v>
      </c>
      <c r="P179" s="246"/>
    </row>
    <row r="180" spans="1:17" x14ac:dyDescent="0.25">
      <c r="A180" s="14" t="s">
        <v>386</v>
      </c>
      <c r="B180" s="378">
        <v>201.6</v>
      </c>
      <c r="C180" s="15" t="s">
        <v>387</v>
      </c>
      <c r="D180" s="59" t="s">
        <v>363</v>
      </c>
      <c r="E180" s="180">
        <v>6</v>
      </c>
      <c r="F180" s="212">
        <v>130697.48333333334</v>
      </c>
      <c r="G180" s="213">
        <v>784184.9</v>
      </c>
      <c r="H180" s="185">
        <v>118476</v>
      </c>
      <c r="I180" s="58">
        <f t="shared" ref="I180:I188" si="69">ROUND(E180*H180,0)</f>
        <v>710856</v>
      </c>
      <c r="J180" s="25">
        <v>0</v>
      </c>
      <c r="K180" s="26">
        <v>0</v>
      </c>
      <c r="L180" s="27">
        <f t="shared" ref="L180:L188" si="70">ROUND(+J180*H180+K180*H180,0)</f>
        <v>0</v>
      </c>
      <c r="M180" s="60">
        <f t="shared" ref="M180:M188" si="71">+E180-K180</f>
        <v>6</v>
      </c>
      <c r="N180" s="21">
        <f t="shared" ref="N180:N188" si="72">ROUND(H180*M180,0)</f>
        <v>710856</v>
      </c>
      <c r="O180" s="302">
        <v>711401</v>
      </c>
      <c r="P180" s="247"/>
    </row>
    <row r="181" spans="1:17" x14ac:dyDescent="0.25">
      <c r="A181" s="14" t="s">
        <v>388</v>
      </c>
      <c r="B181" s="378"/>
      <c r="C181" s="15" t="s">
        <v>389</v>
      </c>
      <c r="D181" s="59" t="s">
        <v>363</v>
      </c>
      <c r="E181" s="180">
        <v>0</v>
      </c>
      <c r="F181" s="212">
        <v>130697.48333333334</v>
      </c>
      <c r="G181" s="213">
        <v>0</v>
      </c>
      <c r="H181" s="185">
        <v>118476</v>
      </c>
      <c r="I181" s="58">
        <f t="shared" si="69"/>
        <v>0</v>
      </c>
      <c r="J181" s="25">
        <v>0</v>
      </c>
      <c r="K181" s="26">
        <v>0</v>
      </c>
      <c r="L181" s="27">
        <f t="shared" si="70"/>
        <v>0</v>
      </c>
      <c r="M181" s="60">
        <f t="shared" si="71"/>
        <v>0</v>
      </c>
      <c r="N181" s="21">
        <f t="shared" si="72"/>
        <v>0</v>
      </c>
      <c r="O181" s="302">
        <v>0</v>
      </c>
      <c r="P181" s="247"/>
    </row>
    <row r="182" spans="1:17" x14ac:dyDescent="0.25">
      <c r="A182" s="14" t="s">
        <v>390</v>
      </c>
      <c r="B182" s="378"/>
      <c r="C182" s="15" t="s">
        <v>391</v>
      </c>
      <c r="D182" s="59" t="s">
        <v>363</v>
      </c>
      <c r="E182" s="180">
        <v>0</v>
      </c>
      <c r="F182" s="212">
        <v>130697.48333333334</v>
      </c>
      <c r="G182" s="213">
        <v>0</v>
      </c>
      <c r="H182" s="185">
        <v>118476</v>
      </c>
      <c r="I182" s="58">
        <f t="shared" si="69"/>
        <v>0</v>
      </c>
      <c r="J182" s="25">
        <v>0</v>
      </c>
      <c r="K182" s="26">
        <v>0</v>
      </c>
      <c r="L182" s="27">
        <f t="shared" si="70"/>
        <v>0</v>
      </c>
      <c r="M182" s="60">
        <f t="shared" si="71"/>
        <v>0</v>
      </c>
      <c r="N182" s="21">
        <f t="shared" si="72"/>
        <v>0</v>
      </c>
      <c r="O182" s="302">
        <v>0</v>
      </c>
      <c r="P182" s="247"/>
    </row>
    <row r="183" spans="1:17" x14ac:dyDescent="0.25">
      <c r="A183" s="14" t="s">
        <v>392</v>
      </c>
      <c r="B183" s="378"/>
      <c r="C183" s="15" t="s">
        <v>393</v>
      </c>
      <c r="D183" s="59" t="s">
        <v>363</v>
      </c>
      <c r="E183" s="180">
        <v>0</v>
      </c>
      <c r="F183" s="212">
        <v>130697.48333333334</v>
      </c>
      <c r="G183" s="213">
        <v>0</v>
      </c>
      <c r="H183" s="185">
        <v>118476</v>
      </c>
      <c r="I183" s="58">
        <f t="shared" si="69"/>
        <v>0</v>
      </c>
      <c r="J183" s="25">
        <v>0</v>
      </c>
      <c r="K183" s="26">
        <v>0</v>
      </c>
      <c r="L183" s="27">
        <f t="shared" si="70"/>
        <v>0</v>
      </c>
      <c r="M183" s="60">
        <f t="shared" si="71"/>
        <v>0</v>
      </c>
      <c r="N183" s="21">
        <f t="shared" si="72"/>
        <v>0</v>
      </c>
      <c r="O183" s="302">
        <v>0</v>
      </c>
      <c r="P183" s="247"/>
    </row>
    <row r="184" spans="1:17" x14ac:dyDescent="0.25">
      <c r="A184" s="14" t="s">
        <v>394</v>
      </c>
      <c r="B184" s="378"/>
      <c r="C184" s="15" t="s">
        <v>395</v>
      </c>
      <c r="D184" s="59" t="s">
        <v>363</v>
      </c>
      <c r="E184" s="180">
        <v>0</v>
      </c>
      <c r="F184" s="212">
        <v>130697.48333333334</v>
      </c>
      <c r="G184" s="213">
        <v>0</v>
      </c>
      <c r="H184" s="185">
        <v>118476</v>
      </c>
      <c r="I184" s="58">
        <f t="shared" si="69"/>
        <v>0</v>
      </c>
      <c r="J184" s="25">
        <v>0</v>
      </c>
      <c r="K184" s="26">
        <v>0</v>
      </c>
      <c r="L184" s="27">
        <f t="shared" si="70"/>
        <v>0</v>
      </c>
      <c r="M184" s="60">
        <f t="shared" si="71"/>
        <v>0</v>
      </c>
      <c r="N184" s="21">
        <f t="shared" si="72"/>
        <v>0</v>
      </c>
      <c r="O184" s="302">
        <v>0</v>
      </c>
      <c r="P184" s="247"/>
    </row>
    <row r="185" spans="1:17" x14ac:dyDescent="0.25">
      <c r="A185" s="14" t="s">
        <v>396</v>
      </c>
      <c r="B185" s="378"/>
      <c r="C185" s="15" t="s">
        <v>397</v>
      </c>
      <c r="D185" s="59" t="s">
        <v>363</v>
      </c>
      <c r="E185" s="180">
        <v>0</v>
      </c>
      <c r="F185" s="212">
        <v>130697.48333333334</v>
      </c>
      <c r="G185" s="213">
        <v>0</v>
      </c>
      <c r="H185" s="185">
        <v>118476</v>
      </c>
      <c r="I185" s="58">
        <f t="shared" si="69"/>
        <v>0</v>
      </c>
      <c r="J185" s="25">
        <v>0</v>
      </c>
      <c r="K185" s="26">
        <v>0</v>
      </c>
      <c r="L185" s="27">
        <f t="shared" si="70"/>
        <v>0</v>
      </c>
      <c r="M185" s="60">
        <f t="shared" si="71"/>
        <v>0</v>
      </c>
      <c r="N185" s="21">
        <f t="shared" si="72"/>
        <v>0</v>
      </c>
      <c r="O185" s="302">
        <v>0</v>
      </c>
      <c r="P185" s="247"/>
    </row>
    <row r="186" spans="1:17" x14ac:dyDescent="0.25">
      <c r="A186" s="14" t="s">
        <v>398</v>
      </c>
      <c r="B186" s="378"/>
      <c r="C186" s="15" t="s">
        <v>399</v>
      </c>
      <c r="D186" s="59" t="s">
        <v>363</v>
      </c>
      <c r="E186" s="180">
        <v>0</v>
      </c>
      <c r="F186" s="212">
        <v>130697.48333333334</v>
      </c>
      <c r="G186" s="213">
        <v>0</v>
      </c>
      <c r="H186" s="185">
        <v>118476</v>
      </c>
      <c r="I186" s="58">
        <f t="shared" si="69"/>
        <v>0</v>
      </c>
      <c r="J186" s="25">
        <v>0</v>
      </c>
      <c r="K186" s="26">
        <v>0</v>
      </c>
      <c r="L186" s="27">
        <f t="shared" si="70"/>
        <v>0</v>
      </c>
      <c r="M186" s="60">
        <f t="shared" si="71"/>
        <v>0</v>
      </c>
      <c r="N186" s="21">
        <f t="shared" si="72"/>
        <v>0</v>
      </c>
      <c r="O186" s="302">
        <v>0</v>
      </c>
      <c r="P186" s="247"/>
    </row>
    <row r="187" spans="1:17" x14ac:dyDescent="0.25">
      <c r="A187" s="14" t="s">
        <v>400</v>
      </c>
      <c r="B187" s="378"/>
      <c r="C187" s="15" t="s">
        <v>401</v>
      </c>
      <c r="D187" s="59" t="s">
        <v>363</v>
      </c>
      <c r="E187" s="180">
        <v>0</v>
      </c>
      <c r="F187" s="212">
        <v>130697.48333333334</v>
      </c>
      <c r="G187" s="213">
        <v>0</v>
      </c>
      <c r="H187" s="185">
        <v>118476</v>
      </c>
      <c r="I187" s="58">
        <f t="shared" si="69"/>
        <v>0</v>
      </c>
      <c r="J187" s="25">
        <v>0</v>
      </c>
      <c r="K187" s="26">
        <v>0</v>
      </c>
      <c r="L187" s="27">
        <f t="shared" si="70"/>
        <v>0</v>
      </c>
      <c r="M187" s="60">
        <f t="shared" si="71"/>
        <v>0</v>
      </c>
      <c r="N187" s="21">
        <f t="shared" si="72"/>
        <v>0</v>
      </c>
      <c r="O187" s="302">
        <v>0</v>
      </c>
      <c r="P187" s="247"/>
    </row>
    <row r="188" spans="1:17" x14ac:dyDescent="0.25">
      <c r="A188" s="61" t="s">
        <v>402</v>
      </c>
      <c r="B188" s="373"/>
      <c r="C188" s="62" t="s">
        <v>403</v>
      </c>
      <c r="D188" s="63" t="s">
        <v>363</v>
      </c>
      <c r="E188" s="181">
        <v>5</v>
      </c>
      <c r="F188" s="214">
        <v>130697.48333333334</v>
      </c>
      <c r="G188" s="215">
        <v>653487.41666666674</v>
      </c>
      <c r="H188" s="186">
        <v>118476</v>
      </c>
      <c r="I188" s="58">
        <f t="shared" si="69"/>
        <v>592380</v>
      </c>
      <c r="J188" s="25">
        <v>0</v>
      </c>
      <c r="K188" s="26">
        <v>0</v>
      </c>
      <c r="L188" s="27">
        <f t="shared" si="70"/>
        <v>0</v>
      </c>
      <c r="M188" s="60">
        <f t="shared" si="71"/>
        <v>5</v>
      </c>
      <c r="N188" s="64">
        <f t="shared" si="72"/>
        <v>592380</v>
      </c>
      <c r="O188" s="304">
        <v>592834.27636363637</v>
      </c>
      <c r="P188" s="247"/>
    </row>
    <row r="189" spans="1:17" x14ac:dyDescent="0.25">
      <c r="A189" s="65" t="s">
        <v>404</v>
      </c>
      <c r="B189" s="66"/>
      <c r="C189" s="158" t="s">
        <v>405</v>
      </c>
      <c r="D189" s="159"/>
      <c r="E189" s="159"/>
      <c r="F189" s="216"/>
      <c r="G189" s="217"/>
      <c r="H189" s="160"/>
      <c r="I189" s="67">
        <f>+I190+I195</f>
        <v>0</v>
      </c>
      <c r="J189" s="371"/>
      <c r="K189" s="372"/>
      <c r="L189" s="67">
        <f>+L190+L195+L198+L201+L203+L205+L210+L208+L213</f>
        <v>309527987</v>
      </c>
      <c r="M189" s="68"/>
      <c r="N189" s="69">
        <f>+N190+N195+N198+N201+N203+N205+N210+N208+N213</f>
        <v>309527987</v>
      </c>
      <c r="O189" s="67"/>
      <c r="P189" s="248"/>
      <c r="Q189" s="143"/>
    </row>
    <row r="190" spans="1:17" ht="21" customHeight="1" x14ac:dyDescent="0.25">
      <c r="A190" s="5" t="s">
        <v>406</v>
      </c>
      <c r="B190" s="6"/>
      <c r="C190" s="54" t="s">
        <v>407</v>
      </c>
      <c r="D190" s="6" t="s">
        <v>88</v>
      </c>
      <c r="E190" s="161"/>
      <c r="F190" s="218"/>
      <c r="G190" s="219"/>
      <c r="H190" s="162"/>
      <c r="I190" s="11">
        <f>SUM(I191:I194)</f>
        <v>0</v>
      </c>
      <c r="J190" s="367"/>
      <c r="K190" s="368"/>
      <c r="L190" s="11">
        <f>SUM(L191:L194)</f>
        <v>42470040</v>
      </c>
      <c r="M190" s="70"/>
      <c r="N190" s="13">
        <f>SUM(N191:N194)</f>
        <v>42470040</v>
      </c>
      <c r="O190" s="11"/>
      <c r="P190" s="246"/>
    </row>
    <row r="191" spans="1:17" ht="15" customHeight="1" x14ac:dyDescent="0.25">
      <c r="A191" s="14" t="s">
        <v>408</v>
      </c>
      <c r="B191" s="71"/>
      <c r="C191" s="29" t="s">
        <v>409</v>
      </c>
      <c r="D191" s="72" t="s">
        <v>88</v>
      </c>
      <c r="E191" s="78"/>
      <c r="F191" s="220"/>
      <c r="G191" s="221"/>
      <c r="H191" s="185">
        <v>278366</v>
      </c>
      <c r="I191" s="73"/>
      <c r="J191" s="74">
        <v>54</v>
      </c>
      <c r="K191" s="75"/>
      <c r="L191" s="27">
        <f>ROUND(+J191*H191+K191*H191,0)</f>
        <v>15031764</v>
      </c>
      <c r="M191" s="76">
        <v>54</v>
      </c>
      <c r="N191" s="64">
        <f>ROUND(H191*M191,0)</f>
        <v>15031764</v>
      </c>
      <c r="O191" s="58"/>
      <c r="P191" s="247"/>
    </row>
    <row r="192" spans="1:17" ht="15" customHeight="1" x14ac:dyDescent="0.25">
      <c r="A192" s="14" t="s">
        <v>408</v>
      </c>
      <c r="B192" s="71"/>
      <c r="C192" s="29" t="s">
        <v>410</v>
      </c>
      <c r="D192" s="72" t="s">
        <v>88</v>
      </c>
      <c r="E192" s="78"/>
      <c r="F192" s="220"/>
      <c r="G192" s="221"/>
      <c r="H192" s="185">
        <v>279486</v>
      </c>
      <c r="I192" s="73"/>
      <c r="J192" s="74">
        <f>+IF(M192&gt;E192,(M192-E192),0)</f>
        <v>12</v>
      </c>
      <c r="K192" s="75"/>
      <c r="L192" s="27">
        <f>ROUND(+J192*H192+K192*H192,0)</f>
        <v>3353832</v>
      </c>
      <c r="M192" s="76">
        <f>7+5</f>
        <v>12</v>
      </c>
      <c r="N192" s="64">
        <f>ROUND(H192*M192,0)</f>
        <v>3353832</v>
      </c>
      <c r="O192" s="58"/>
      <c r="P192" s="247"/>
    </row>
    <row r="193" spans="1:16" ht="15" customHeight="1" x14ac:dyDescent="0.25">
      <c r="A193" s="14" t="s">
        <v>411</v>
      </c>
      <c r="B193" s="71"/>
      <c r="C193" s="15" t="s">
        <v>412</v>
      </c>
      <c r="D193" s="72" t="s">
        <v>88</v>
      </c>
      <c r="E193" s="78"/>
      <c r="F193" s="220"/>
      <c r="G193" s="221"/>
      <c r="H193" s="185">
        <v>278366</v>
      </c>
      <c r="I193" s="73"/>
      <c r="J193" s="74">
        <v>54</v>
      </c>
      <c r="K193" s="75"/>
      <c r="L193" s="27">
        <f>ROUND(+J193*H193+K193*H193,0)</f>
        <v>15031764</v>
      </c>
      <c r="M193" s="76">
        <v>54</v>
      </c>
      <c r="N193" s="64">
        <f>ROUND(H193*M193,0)</f>
        <v>15031764</v>
      </c>
      <c r="O193" s="58"/>
      <c r="P193" s="247"/>
    </row>
    <row r="194" spans="1:16" x14ac:dyDescent="0.25">
      <c r="A194" s="14" t="s">
        <v>413</v>
      </c>
      <c r="B194" s="148"/>
      <c r="C194" s="15" t="s">
        <v>414</v>
      </c>
      <c r="D194" s="72" t="s">
        <v>88</v>
      </c>
      <c r="E194" s="180"/>
      <c r="F194" s="222"/>
      <c r="G194" s="223"/>
      <c r="H194" s="185">
        <v>301756</v>
      </c>
      <c r="I194" s="58"/>
      <c r="J194" s="74">
        <v>30</v>
      </c>
      <c r="K194" s="26"/>
      <c r="L194" s="27">
        <f>ROUND(+J194*H194+K194*H194,0)</f>
        <v>9052680</v>
      </c>
      <c r="M194" s="77">
        <v>30</v>
      </c>
      <c r="N194" s="64">
        <f>ROUND(H194*M194,0)</f>
        <v>9052680</v>
      </c>
      <c r="O194" s="58"/>
      <c r="P194" s="247"/>
    </row>
    <row r="195" spans="1:16" x14ac:dyDescent="0.25">
      <c r="A195" s="5" t="s">
        <v>415</v>
      </c>
      <c r="B195" s="6"/>
      <c r="C195" s="54" t="s">
        <v>416</v>
      </c>
      <c r="D195" s="6" t="s">
        <v>149</v>
      </c>
      <c r="E195" s="161"/>
      <c r="F195" s="218"/>
      <c r="G195" s="219"/>
      <c r="H195" s="162"/>
      <c r="I195" s="11">
        <f>SUM(I196:I197)</f>
        <v>0</v>
      </c>
      <c r="J195" s="367"/>
      <c r="K195" s="368"/>
      <c r="L195" s="11">
        <f>SUM(L196:L197)</f>
        <v>27033050</v>
      </c>
      <c r="M195" s="70"/>
      <c r="N195" s="13">
        <f>SUM(N196:N197)</f>
        <v>27033050</v>
      </c>
      <c r="O195" s="11"/>
      <c r="P195" s="246"/>
    </row>
    <row r="196" spans="1:16" x14ac:dyDescent="0.25">
      <c r="A196" s="14" t="s">
        <v>417</v>
      </c>
      <c r="B196" s="71"/>
      <c r="C196" s="15" t="s">
        <v>418</v>
      </c>
      <c r="D196" s="148" t="s">
        <v>149</v>
      </c>
      <c r="E196" s="78"/>
      <c r="F196" s="224"/>
      <c r="G196" s="221"/>
      <c r="H196" s="187">
        <v>64113</v>
      </c>
      <c r="I196" s="73"/>
      <c r="J196" s="74">
        <v>350</v>
      </c>
      <c r="K196" s="75"/>
      <c r="L196" s="27">
        <f>ROUND(+J196*H196+K196*H196,0)</f>
        <v>22439550</v>
      </c>
      <c r="M196" s="79">
        <v>350</v>
      </c>
      <c r="N196" s="64">
        <f>ROUND(H196*M196,0)</f>
        <v>22439550</v>
      </c>
      <c r="O196" s="58"/>
      <c r="P196" s="247"/>
    </row>
    <row r="197" spans="1:16" x14ac:dyDescent="0.25">
      <c r="A197" s="14" t="s">
        <v>419</v>
      </c>
      <c r="B197" s="148"/>
      <c r="C197" s="15" t="s">
        <v>420</v>
      </c>
      <c r="D197" s="72" t="s">
        <v>149</v>
      </c>
      <c r="E197" s="180"/>
      <c r="F197" s="222"/>
      <c r="G197" s="223"/>
      <c r="H197" s="185">
        <v>45935</v>
      </c>
      <c r="I197" s="58"/>
      <c r="J197" s="74">
        <v>100</v>
      </c>
      <c r="K197" s="26"/>
      <c r="L197" s="27">
        <f>ROUND(+J197*H197+K197*H197,0)</f>
        <v>4593500</v>
      </c>
      <c r="M197" s="60">
        <v>100</v>
      </c>
      <c r="N197" s="64">
        <f>ROUND(H197*M197,0)</f>
        <v>4593500</v>
      </c>
      <c r="O197" s="58"/>
      <c r="P197" s="247"/>
    </row>
    <row r="198" spans="1:16" x14ac:dyDescent="0.25">
      <c r="A198" s="5" t="s">
        <v>421</v>
      </c>
      <c r="B198" s="80"/>
      <c r="C198" s="10" t="s">
        <v>422</v>
      </c>
      <c r="D198" s="81" t="s">
        <v>363</v>
      </c>
      <c r="E198" s="161"/>
      <c r="F198" s="225"/>
      <c r="G198" s="226"/>
      <c r="H198" s="188"/>
      <c r="I198" s="11">
        <f>SUM(I199:I200)</f>
        <v>0</v>
      </c>
      <c r="J198" s="82"/>
      <c r="K198" s="83"/>
      <c r="L198" s="11">
        <f>SUM(L199:L200)</f>
        <v>1184760</v>
      </c>
      <c r="M198" s="84"/>
      <c r="N198" s="13">
        <f>SUM(N199:N200)</f>
        <v>1184760</v>
      </c>
      <c r="O198" s="11"/>
      <c r="P198" s="246"/>
    </row>
    <row r="199" spans="1:16" x14ac:dyDescent="0.25">
      <c r="A199" s="14" t="s">
        <v>423</v>
      </c>
      <c r="B199" s="148"/>
      <c r="C199" s="15" t="s">
        <v>391</v>
      </c>
      <c r="D199" s="59" t="s">
        <v>363</v>
      </c>
      <c r="E199" s="180"/>
      <c r="F199" s="222"/>
      <c r="G199" s="223"/>
      <c r="H199" s="185">
        <v>118476</v>
      </c>
      <c r="I199" s="58"/>
      <c r="J199" s="74">
        <v>1</v>
      </c>
      <c r="K199" s="26"/>
      <c r="L199" s="27">
        <f>ROUND(+J199*H199+K199*H199,0)</f>
        <v>118476</v>
      </c>
      <c r="M199" s="85">
        <v>1</v>
      </c>
      <c r="N199" s="64">
        <f>ROUND(H199*M199,0)</f>
        <v>118476</v>
      </c>
      <c r="O199" s="58"/>
      <c r="P199" s="247"/>
    </row>
    <row r="200" spans="1:16" x14ac:dyDescent="0.25">
      <c r="A200" s="14" t="s">
        <v>424</v>
      </c>
      <c r="B200" s="148"/>
      <c r="C200" s="15" t="s">
        <v>393</v>
      </c>
      <c r="D200" s="59" t="s">
        <v>363</v>
      </c>
      <c r="E200" s="180"/>
      <c r="F200" s="222"/>
      <c r="G200" s="223"/>
      <c r="H200" s="185">
        <v>118476</v>
      </c>
      <c r="I200" s="58"/>
      <c r="J200" s="74">
        <v>9</v>
      </c>
      <c r="K200" s="26"/>
      <c r="L200" s="27">
        <f>ROUND(+J200*H200+K200*H200,0)</f>
        <v>1066284</v>
      </c>
      <c r="M200" s="85">
        <v>9</v>
      </c>
      <c r="N200" s="64">
        <f>ROUND(H200*M200,0)</f>
        <v>1066284</v>
      </c>
      <c r="O200" s="58"/>
      <c r="P200" s="247"/>
    </row>
    <row r="201" spans="1:16" x14ac:dyDescent="0.25">
      <c r="A201" s="5" t="s">
        <v>425</v>
      </c>
      <c r="B201" s="305"/>
      <c r="C201" s="44" t="s">
        <v>426</v>
      </c>
      <c r="D201" s="86" t="s">
        <v>427</v>
      </c>
      <c r="E201" s="182"/>
      <c r="F201" s="227"/>
      <c r="G201" s="228"/>
      <c r="H201" s="189"/>
      <c r="I201" s="11">
        <f>SUM(I203:I206)</f>
        <v>0</v>
      </c>
      <c r="J201" s="87"/>
      <c r="K201" s="88"/>
      <c r="L201" s="11">
        <f>SUM(L202)</f>
        <v>9649510</v>
      </c>
      <c r="M201" s="84"/>
      <c r="N201" s="13">
        <f>SUM(N202)</f>
        <v>9649510</v>
      </c>
      <c r="O201" s="11"/>
      <c r="P201" s="246"/>
    </row>
    <row r="202" spans="1:16" x14ac:dyDescent="0.25">
      <c r="A202" s="14" t="s">
        <v>428</v>
      </c>
      <c r="B202" s="148"/>
      <c r="C202" s="29" t="s">
        <v>429</v>
      </c>
      <c r="D202" s="72" t="s">
        <v>427</v>
      </c>
      <c r="E202" s="180"/>
      <c r="F202" s="222"/>
      <c r="G202" s="223"/>
      <c r="H202" s="185">
        <v>9649510</v>
      </c>
      <c r="I202" s="58"/>
      <c r="J202" s="89">
        <v>1</v>
      </c>
      <c r="K202" s="90"/>
      <c r="L202" s="27">
        <f>ROUND(+J202*H202+K202*H202,0)</f>
        <v>9649510</v>
      </c>
      <c r="M202" s="85">
        <v>1</v>
      </c>
      <c r="N202" s="64">
        <f>ROUND(H202*M202,0)</f>
        <v>9649510</v>
      </c>
      <c r="O202" s="58"/>
      <c r="P202" s="247"/>
    </row>
    <row r="203" spans="1:16" x14ac:dyDescent="0.25">
      <c r="A203" s="5" t="s">
        <v>430</v>
      </c>
      <c r="B203" s="80"/>
      <c r="C203" s="10" t="s">
        <v>431</v>
      </c>
      <c r="D203" s="81" t="s">
        <v>363</v>
      </c>
      <c r="E203" s="161"/>
      <c r="F203" s="225"/>
      <c r="G203" s="226"/>
      <c r="H203" s="188"/>
      <c r="I203" s="11">
        <f>SUM(I205:I210)</f>
        <v>0</v>
      </c>
      <c r="J203" s="87"/>
      <c r="K203" s="88"/>
      <c r="L203" s="11">
        <f>SUM(L204)</f>
        <v>780633</v>
      </c>
      <c r="M203" s="84"/>
      <c r="N203" s="13">
        <f>SUM(N204)</f>
        <v>780633</v>
      </c>
      <c r="O203" s="11"/>
      <c r="P203" s="246"/>
    </row>
    <row r="204" spans="1:16" ht="25.5" x14ac:dyDescent="0.25">
      <c r="A204" s="14" t="s">
        <v>432</v>
      </c>
      <c r="B204" s="148"/>
      <c r="C204" s="15" t="s">
        <v>336</v>
      </c>
      <c r="D204" s="59" t="s">
        <v>363</v>
      </c>
      <c r="E204" s="180"/>
      <c r="F204" s="222"/>
      <c r="G204" s="223"/>
      <c r="H204" s="185">
        <v>780633</v>
      </c>
      <c r="I204" s="58"/>
      <c r="J204" s="89">
        <v>1</v>
      </c>
      <c r="K204" s="90"/>
      <c r="L204" s="27">
        <f>ROUND(+J204*H204+K204*H204,0)</f>
        <v>780633</v>
      </c>
      <c r="M204" s="85">
        <v>1</v>
      </c>
      <c r="N204" s="64">
        <f>ROUND(H204*M204,0)</f>
        <v>780633</v>
      </c>
      <c r="O204" s="58"/>
      <c r="P204" s="247"/>
    </row>
    <row r="205" spans="1:16" x14ac:dyDescent="0.25">
      <c r="A205" s="5" t="s">
        <v>433</v>
      </c>
      <c r="B205" s="80"/>
      <c r="C205" s="10" t="s">
        <v>434</v>
      </c>
      <c r="D205" s="81" t="s">
        <v>435</v>
      </c>
      <c r="E205" s="161"/>
      <c r="F205" s="225"/>
      <c r="G205" s="226"/>
      <c r="H205" s="188"/>
      <c r="I205" s="11">
        <f>SUM(I207:I221)</f>
        <v>0</v>
      </c>
      <c r="J205" s="87"/>
      <c r="K205" s="88"/>
      <c r="L205" s="11">
        <f>SUM(L206:L207)</f>
        <v>10045863</v>
      </c>
      <c r="M205" s="84"/>
      <c r="N205" s="13">
        <f>SUM(N206:N207)</f>
        <v>10045863</v>
      </c>
      <c r="O205" s="11"/>
      <c r="P205" s="246"/>
    </row>
    <row r="206" spans="1:16" x14ac:dyDescent="0.25">
      <c r="A206" s="14" t="s">
        <v>436</v>
      </c>
      <c r="B206" s="148"/>
      <c r="C206" s="15" t="s">
        <v>437</v>
      </c>
      <c r="D206" s="59" t="s">
        <v>363</v>
      </c>
      <c r="E206" s="180"/>
      <c r="F206" s="222"/>
      <c r="G206" s="223"/>
      <c r="H206" s="185">
        <v>3719400</v>
      </c>
      <c r="I206" s="58"/>
      <c r="J206" s="89">
        <v>2</v>
      </c>
      <c r="K206" s="90"/>
      <c r="L206" s="27">
        <f>ROUND(+J206*H206+K206*H206,0)</f>
        <v>7438800</v>
      </c>
      <c r="M206" s="85">
        <v>2</v>
      </c>
      <c r="N206" s="64">
        <f>ROUND(H206*M206,0)</f>
        <v>7438800</v>
      </c>
      <c r="O206" s="58"/>
      <c r="P206" s="247"/>
    </row>
    <row r="207" spans="1:16" x14ac:dyDescent="0.25">
      <c r="A207" s="14" t="s">
        <v>438</v>
      </c>
      <c r="B207" s="148"/>
      <c r="C207" s="15" t="s">
        <v>439</v>
      </c>
      <c r="D207" s="59" t="s">
        <v>363</v>
      </c>
      <c r="E207" s="180"/>
      <c r="F207" s="222"/>
      <c r="G207" s="223"/>
      <c r="H207" s="185">
        <v>2607063</v>
      </c>
      <c r="I207" s="58"/>
      <c r="J207" s="89">
        <v>1</v>
      </c>
      <c r="K207" s="90"/>
      <c r="L207" s="27">
        <f>ROUND(+J207*H207+K207*H207,0)</f>
        <v>2607063</v>
      </c>
      <c r="M207" s="85">
        <v>1</v>
      </c>
      <c r="N207" s="64">
        <f>ROUND(H207*M207,0)</f>
        <v>2607063</v>
      </c>
      <c r="O207" s="58"/>
      <c r="P207" s="247"/>
    </row>
    <row r="208" spans="1:16" x14ac:dyDescent="0.25">
      <c r="A208" s="5" t="s">
        <v>440</v>
      </c>
      <c r="B208" s="6"/>
      <c r="C208" s="10" t="s">
        <v>441</v>
      </c>
      <c r="D208" s="81" t="s">
        <v>88</v>
      </c>
      <c r="E208" s="161"/>
      <c r="F208" s="225"/>
      <c r="G208" s="226"/>
      <c r="H208" s="188"/>
      <c r="I208" s="91"/>
      <c r="J208" s="87"/>
      <c r="K208" s="88"/>
      <c r="L208" s="11">
        <f>SUM(L209)</f>
        <v>94385612</v>
      </c>
      <c r="M208" s="84"/>
      <c r="N208" s="92">
        <f>SUM(N209)</f>
        <v>94385612</v>
      </c>
      <c r="O208" s="306"/>
      <c r="P208" s="249"/>
    </row>
    <row r="209" spans="1:19" x14ac:dyDescent="0.25">
      <c r="A209" s="14" t="s">
        <v>442</v>
      </c>
      <c r="B209" s="148"/>
      <c r="C209" s="15" t="s">
        <v>443</v>
      </c>
      <c r="D209" s="59" t="s">
        <v>88</v>
      </c>
      <c r="E209" s="180"/>
      <c r="F209" s="222"/>
      <c r="G209" s="223"/>
      <c r="H209" s="185">
        <v>220000</v>
      </c>
      <c r="I209" s="58"/>
      <c r="J209" s="141">
        <v>429.02550862330344</v>
      </c>
      <c r="K209" s="90"/>
      <c r="L209" s="27">
        <f>ROUND(+J209*H209+K209*H209,0)</f>
        <v>94385612</v>
      </c>
      <c r="M209" s="85">
        <v>1</v>
      </c>
      <c r="N209" s="64">
        <f>ROUND(H209*J209,0)</f>
        <v>94385612</v>
      </c>
      <c r="O209" s="58"/>
      <c r="P209" s="247"/>
      <c r="Q209" s="143"/>
      <c r="R209" s="130"/>
      <c r="S209" s="143"/>
    </row>
    <row r="210" spans="1:19" x14ac:dyDescent="0.25">
      <c r="A210" s="5" t="s">
        <v>444</v>
      </c>
      <c r="B210" s="6"/>
      <c r="C210" s="10" t="s">
        <v>445</v>
      </c>
      <c r="D210" s="81" t="s">
        <v>88</v>
      </c>
      <c r="E210" s="161"/>
      <c r="F210" s="225"/>
      <c r="G210" s="226"/>
      <c r="H210" s="188"/>
      <c r="I210" s="91"/>
      <c r="J210" s="87"/>
      <c r="K210" s="88"/>
      <c r="L210" s="11">
        <f>SUM(L211:L212)</f>
        <v>21856059</v>
      </c>
      <c r="M210" s="84"/>
      <c r="N210" s="13">
        <f>SUM(N211:N212)</f>
        <v>21856059</v>
      </c>
      <c r="O210" s="11"/>
      <c r="P210" s="246"/>
      <c r="Q210" s="137"/>
    </row>
    <row r="211" spans="1:19" ht="28.15" customHeight="1" x14ac:dyDescent="0.25">
      <c r="A211" s="14" t="s">
        <v>446</v>
      </c>
      <c r="B211" s="71"/>
      <c r="C211" s="29" t="s">
        <v>447</v>
      </c>
      <c r="D211" s="59" t="s">
        <v>88</v>
      </c>
      <c r="E211" s="177"/>
      <c r="F211" s="229"/>
      <c r="G211" s="230"/>
      <c r="H211" s="185">
        <v>1423758</v>
      </c>
      <c r="I211" s="58"/>
      <c r="J211" s="89">
        <v>7.63</v>
      </c>
      <c r="K211" s="90"/>
      <c r="L211" s="27">
        <f>ROUND(+J211*H211+K211*H211,0)</f>
        <v>10863274</v>
      </c>
      <c r="M211" s="93">
        <v>7.63</v>
      </c>
      <c r="N211" s="64">
        <f>ROUND(H211*M211,0)</f>
        <v>10863274</v>
      </c>
      <c r="O211" s="58"/>
      <c r="P211" s="247"/>
    </row>
    <row r="212" spans="1:19" ht="28.15" customHeight="1" x14ac:dyDescent="0.25">
      <c r="A212" s="14" t="s">
        <v>448</v>
      </c>
      <c r="B212" s="148"/>
      <c r="C212" s="29" t="s">
        <v>449</v>
      </c>
      <c r="D212" s="59" t="s">
        <v>88</v>
      </c>
      <c r="E212" s="180"/>
      <c r="F212" s="222"/>
      <c r="G212" s="223"/>
      <c r="H212" s="185">
        <v>1440732</v>
      </c>
      <c r="I212" s="58"/>
      <c r="J212" s="89">
        <v>7.63</v>
      </c>
      <c r="K212" s="90"/>
      <c r="L212" s="27">
        <f>ROUND(+J212*H212+K212*H212,0)</f>
        <v>10992785</v>
      </c>
      <c r="M212" s="93">
        <v>7.63</v>
      </c>
      <c r="N212" s="64">
        <f>ROUND(H212*M212,0)</f>
        <v>10992785</v>
      </c>
      <c r="O212" s="58"/>
      <c r="P212" s="247"/>
    </row>
    <row r="213" spans="1:19" x14ac:dyDescent="0.25">
      <c r="A213" s="5" t="s">
        <v>450</v>
      </c>
      <c r="B213" s="6"/>
      <c r="C213" s="10" t="s">
        <v>451</v>
      </c>
      <c r="D213" s="81" t="s">
        <v>452</v>
      </c>
      <c r="E213" s="161"/>
      <c r="F213" s="225"/>
      <c r="G213" s="226"/>
      <c r="H213" s="188"/>
      <c r="I213" s="91"/>
      <c r="J213" s="87"/>
      <c r="K213" s="88"/>
      <c r="L213" s="11">
        <f>SUM(L214:L220)</f>
        <v>102122460</v>
      </c>
      <c r="M213" s="84"/>
      <c r="N213" s="13">
        <f>SUM(N214:N221)</f>
        <v>102122460</v>
      </c>
      <c r="O213" s="11"/>
      <c r="P213" s="246"/>
    </row>
    <row r="214" spans="1:19" ht="28.15" customHeight="1" x14ac:dyDescent="0.25">
      <c r="A214" s="14" t="s">
        <v>453</v>
      </c>
      <c r="B214" s="148"/>
      <c r="C214" s="29" t="s">
        <v>454</v>
      </c>
      <c r="D214" s="72" t="s">
        <v>452</v>
      </c>
      <c r="E214" s="180"/>
      <c r="F214" s="222"/>
      <c r="G214" s="223"/>
      <c r="H214" s="185">
        <f>+'[8]APU CONCRETO CICPLOPEO '!$G$29</f>
        <v>49322</v>
      </c>
      <c r="I214" s="16"/>
      <c r="J214" s="94">
        <v>100</v>
      </c>
      <c r="K214" s="26"/>
      <c r="L214" s="27">
        <f t="shared" ref="L214:L220" si="73">ROUND(+J214*H214+K214*H214,0)</f>
        <v>4932200</v>
      </c>
      <c r="M214" s="95">
        <v>100</v>
      </c>
      <c r="N214" s="64">
        <f t="shared" ref="N214:N220" si="74">ROUND(H214*M214,0)</f>
        <v>4932200</v>
      </c>
      <c r="O214" s="58"/>
      <c r="P214" s="247"/>
    </row>
    <row r="215" spans="1:19" ht="28.15" customHeight="1" x14ac:dyDescent="0.25">
      <c r="A215" s="14" t="s">
        <v>455</v>
      </c>
      <c r="B215" s="148"/>
      <c r="C215" s="29" t="s">
        <v>456</v>
      </c>
      <c r="D215" s="72" t="s">
        <v>452</v>
      </c>
      <c r="E215" s="180"/>
      <c r="F215" s="222"/>
      <c r="G215" s="223"/>
      <c r="H215" s="185">
        <f>+'[8]APU CONCRETO CICPLOPEO '!$G$68</f>
        <v>46421</v>
      </c>
      <c r="I215" s="16"/>
      <c r="J215" s="94">
        <v>150</v>
      </c>
      <c r="K215" s="26"/>
      <c r="L215" s="27">
        <f t="shared" si="73"/>
        <v>6963150</v>
      </c>
      <c r="M215" s="95">
        <v>150</v>
      </c>
      <c r="N215" s="64">
        <f t="shared" si="74"/>
        <v>6963150</v>
      </c>
      <c r="O215" s="58"/>
      <c r="P215" s="247"/>
    </row>
    <row r="216" spans="1:19" ht="28.15" customHeight="1" x14ac:dyDescent="0.25">
      <c r="A216" s="14" t="s">
        <v>457</v>
      </c>
      <c r="B216" s="148"/>
      <c r="C216" s="29" t="s">
        <v>458</v>
      </c>
      <c r="D216" s="72" t="s">
        <v>452</v>
      </c>
      <c r="E216" s="180"/>
      <c r="F216" s="222"/>
      <c r="G216" s="223"/>
      <c r="H216" s="185">
        <f>+'[8]APU CONCRETO CICPLOPEO '!$G$106</f>
        <v>45868</v>
      </c>
      <c r="I216" s="16"/>
      <c r="J216" s="94">
        <v>340</v>
      </c>
      <c r="K216" s="26"/>
      <c r="L216" s="27">
        <f t="shared" si="73"/>
        <v>15595120</v>
      </c>
      <c r="M216" s="95">
        <v>340</v>
      </c>
      <c r="N216" s="64">
        <f t="shared" si="74"/>
        <v>15595120</v>
      </c>
      <c r="O216" s="58"/>
      <c r="P216" s="247"/>
    </row>
    <row r="217" spans="1:19" ht="28.15" customHeight="1" x14ac:dyDescent="0.25">
      <c r="A217" s="14" t="s">
        <v>459</v>
      </c>
      <c r="B217" s="148"/>
      <c r="C217" s="29" t="s">
        <v>460</v>
      </c>
      <c r="D217" s="72" t="s">
        <v>452</v>
      </c>
      <c r="E217" s="180"/>
      <c r="F217" s="222"/>
      <c r="G217" s="223"/>
      <c r="H217" s="185">
        <f>+'[8]APU CONCRETO CICPLOPEO '!$G$147</f>
        <v>49038</v>
      </c>
      <c r="I217" s="16"/>
      <c r="J217" s="94">
        <v>400</v>
      </c>
      <c r="K217" s="26"/>
      <c r="L217" s="27">
        <f t="shared" si="73"/>
        <v>19615200</v>
      </c>
      <c r="M217" s="95">
        <v>400</v>
      </c>
      <c r="N217" s="64">
        <f t="shared" si="74"/>
        <v>19615200</v>
      </c>
      <c r="O217" s="58"/>
      <c r="P217" s="247"/>
    </row>
    <row r="218" spans="1:19" ht="28.15" customHeight="1" x14ac:dyDescent="0.25">
      <c r="A218" s="14" t="s">
        <v>461</v>
      </c>
      <c r="B218" s="148"/>
      <c r="C218" s="29" t="s">
        <v>462</v>
      </c>
      <c r="D218" s="72" t="s">
        <v>452</v>
      </c>
      <c r="E218" s="180"/>
      <c r="F218" s="222"/>
      <c r="G218" s="223"/>
      <c r="H218" s="185">
        <f>+'[8]APU CONCRETO CICPLOPEO '!$G$183</f>
        <v>47689</v>
      </c>
      <c r="I218" s="16"/>
      <c r="J218" s="94">
        <v>290</v>
      </c>
      <c r="K218" s="26"/>
      <c r="L218" s="27">
        <f t="shared" si="73"/>
        <v>13829810</v>
      </c>
      <c r="M218" s="95">
        <v>290</v>
      </c>
      <c r="N218" s="64">
        <f t="shared" si="74"/>
        <v>13829810</v>
      </c>
      <c r="O218" s="58"/>
      <c r="P218" s="247"/>
    </row>
    <row r="219" spans="1:19" ht="28.15" customHeight="1" x14ac:dyDescent="0.25">
      <c r="A219" s="14" t="s">
        <v>463</v>
      </c>
      <c r="B219" s="148"/>
      <c r="C219" s="29" t="s">
        <v>464</v>
      </c>
      <c r="D219" s="72" t="s">
        <v>452</v>
      </c>
      <c r="E219" s="180"/>
      <c r="F219" s="222"/>
      <c r="G219" s="223"/>
      <c r="H219" s="185">
        <f>+'[8]APU CONCRETO CICPLOPEO '!$G$221</f>
        <v>57797</v>
      </c>
      <c r="I219" s="16"/>
      <c r="J219" s="94">
        <v>500</v>
      </c>
      <c r="K219" s="26"/>
      <c r="L219" s="27">
        <f t="shared" si="73"/>
        <v>28898500</v>
      </c>
      <c r="M219" s="95">
        <v>500</v>
      </c>
      <c r="N219" s="64">
        <f t="shared" si="74"/>
        <v>28898500</v>
      </c>
      <c r="O219" s="58"/>
      <c r="P219" s="247"/>
    </row>
    <row r="220" spans="1:19" ht="28.15" customHeight="1" x14ac:dyDescent="0.25">
      <c r="A220" s="14" t="s">
        <v>465</v>
      </c>
      <c r="B220" s="148"/>
      <c r="C220" s="29" t="s">
        <v>466</v>
      </c>
      <c r="D220" s="72" t="s">
        <v>452</v>
      </c>
      <c r="E220" s="180"/>
      <c r="F220" s="222"/>
      <c r="G220" s="223"/>
      <c r="H220" s="185">
        <f>+'[8]APU CONCRETO CICPLOPEO '!$G$258</f>
        <v>51202</v>
      </c>
      <c r="I220" s="16"/>
      <c r="J220" s="94">
        <v>240</v>
      </c>
      <c r="K220" s="26"/>
      <c r="L220" s="27">
        <f t="shared" si="73"/>
        <v>12288480</v>
      </c>
      <c r="M220" s="95">
        <v>240</v>
      </c>
      <c r="N220" s="64">
        <f t="shared" si="74"/>
        <v>12288480</v>
      </c>
      <c r="O220" s="58"/>
      <c r="P220" s="247"/>
    </row>
    <row r="221" spans="1:19" x14ac:dyDescent="0.25">
      <c r="A221" s="307"/>
      <c r="B221" s="96"/>
      <c r="C221" s="97"/>
      <c r="D221" s="98"/>
      <c r="E221" s="99"/>
      <c r="F221" s="231"/>
      <c r="G221" s="232"/>
      <c r="H221" s="100"/>
      <c r="I221" s="101"/>
      <c r="J221" s="102"/>
      <c r="K221" s="102"/>
      <c r="L221" s="103"/>
      <c r="M221" s="104"/>
      <c r="N221" s="101"/>
      <c r="O221" s="308"/>
      <c r="P221" s="247"/>
    </row>
    <row r="222" spans="1:19" ht="15.75" thickBot="1" x14ac:dyDescent="0.3">
      <c r="A222" s="393" t="s">
        <v>467</v>
      </c>
      <c r="B222" s="394"/>
      <c r="C222" s="394"/>
      <c r="D222" s="394"/>
      <c r="E222" s="394"/>
      <c r="F222" s="163"/>
      <c r="G222" s="105">
        <f>ROUND((G5+G96+G167+G178+G189),0)</f>
        <v>18585962170</v>
      </c>
      <c r="H222" s="164"/>
      <c r="I222" s="105">
        <f>ROUND((I5+I96+I167+I178+I189),0)</f>
        <v>18583834729</v>
      </c>
      <c r="J222" s="106"/>
      <c r="K222" s="107"/>
      <c r="L222" s="105">
        <f>ROUND((L5+L96+L167+L178+L189),0)</f>
        <v>-267256712</v>
      </c>
      <c r="M222" s="108"/>
      <c r="N222" s="109">
        <f>ROUND((N5+N96+N167+N178+N189),0)</f>
        <v>18316578018</v>
      </c>
      <c r="O222" s="105">
        <f>ROUND((O5+O96+O167+O178+O189),0)</f>
        <v>10364802384</v>
      </c>
      <c r="P222" s="250"/>
    </row>
    <row r="223" spans="1:19" ht="14.25" customHeight="1" x14ac:dyDescent="0.25">
      <c r="A223" s="369" t="s">
        <v>468</v>
      </c>
      <c r="B223" s="370"/>
      <c r="C223" s="370"/>
      <c r="D223" s="370"/>
      <c r="E223" s="370"/>
      <c r="F223" s="233">
        <v>0.22951199999999999</v>
      </c>
      <c r="G223" s="234">
        <f>+$G$222*F223</f>
        <v>4265701349.5610399</v>
      </c>
      <c r="H223" s="145"/>
      <c r="I223" s="110">
        <f>ROUND($I$222*F223,0)</f>
        <v>4265213076</v>
      </c>
      <c r="J223" s="111"/>
      <c r="K223" s="112"/>
      <c r="L223" s="110">
        <f>ROUND($L$222*F223,0)</f>
        <v>-61338622</v>
      </c>
      <c r="M223" s="113"/>
      <c r="N223" s="114">
        <f>ROUND($N$222*F223,0)</f>
        <v>4203874454</v>
      </c>
      <c r="O223" s="110">
        <f>ROUND($O$222*F223,0)</f>
        <v>2378846525</v>
      </c>
      <c r="P223" s="251"/>
    </row>
    <row r="224" spans="1:19" ht="15" customHeight="1" x14ac:dyDescent="0.25">
      <c r="A224" s="348" t="s">
        <v>469</v>
      </c>
      <c r="B224" s="349"/>
      <c r="C224" s="349"/>
      <c r="D224" s="349"/>
      <c r="E224" s="349"/>
      <c r="F224" s="235">
        <v>0.01</v>
      </c>
      <c r="G224" s="236">
        <f t="shared" ref="G224:G225" si="75">+$G$222*F224</f>
        <v>185859621.70000002</v>
      </c>
      <c r="H224" s="171"/>
      <c r="I224" s="115">
        <f>ROUND($I$222*F224,0)</f>
        <v>185838347</v>
      </c>
      <c r="J224" s="116"/>
      <c r="K224" s="117"/>
      <c r="L224" s="115">
        <f>ROUND($L$222*F224,0)</f>
        <v>-2672567</v>
      </c>
      <c r="M224" s="118"/>
      <c r="N224" s="119">
        <f>ROUND($N$222*F224,0)</f>
        <v>183165780</v>
      </c>
      <c r="O224" s="110">
        <f t="shared" ref="O224:O225" si="76">ROUND($O$222*F224,0)</f>
        <v>103648024</v>
      </c>
      <c r="P224" s="251"/>
    </row>
    <row r="225" spans="1:17" x14ac:dyDescent="0.25">
      <c r="A225" s="348" t="s">
        <v>470</v>
      </c>
      <c r="B225" s="349"/>
      <c r="C225" s="349"/>
      <c r="D225" s="349"/>
      <c r="E225" s="349"/>
      <c r="F225" s="235">
        <v>0.05</v>
      </c>
      <c r="G225" s="236">
        <f t="shared" si="75"/>
        <v>929298108.5</v>
      </c>
      <c r="H225" s="145"/>
      <c r="I225" s="115">
        <f>ROUND($I$222*F225,0)</f>
        <v>929191736</v>
      </c>
      <c r="J225" s="116"/>
      <c r="K225" s="120"/>
      <c r="L225" s="115">
        <f>ROUND($L$222*F225,0)</f>
        <v>-13362836</v>
      </c>
      <c r="M225" s="118"/>
      <c r="N225" s="119">
        <f>ROUND($N$222*F225,0)</f>
        <v>915828901</v>
      </c>
      <c r="O225" s="110">
        <f t="shared" si="76"/>
        <v>518240119</v>
      </c>
      <c r="P225" s="251"/>
    </row>
    <row r="226" spans="1:17" x14ac:dyDescent="0.25">
      <c r="A226" s="348" t="s">
        <v>471</v>
      </c>
      <c r="B226" s="349"/>
      <c r="C226" s="349"/>
      <c r="D226" s="349"/>
      <c r="E226" s="349"/>
      <c r="F226" s="237">
        <f>F223+F224+F225</f>
        <v>0.28951199999999999</v>
      </c>
      <c r="G226" s="238">
        <f>ROUND((G223+G224+G225),0)</f>
        <v>5380859080</v>
      </c>
      <c r="H226" s="171"/>
      <c r="I226" s="115">
        <f>ROUND((I223+I224+I225),0)</f>
        <v>5380243159</v>
      </c>
      <c r="J226" s="116"/>
      <c r="K226" s="120"/>
      <c r="L226" s="115">
        <f>ROUND((L223+L224+L225),0)</f>
        <v>-77374025</v>
      </c>
      <c r="M226" s="121"/>
      <c r="N226" s="119">
        <f>ROUND((N223+N224+N225),0)</f>
        <v>5302869135</v>
      </c>
      <c r="O226" s="115">
        <f>ROUND((O223+O224+O225),0)</f>
        <v>3000734668</v>
      </c>
      <c r="P226" s="251"/>
    </row>
    <row r="227" spans="1:17" x14ac:dyDescent="0.25">
      <c r="A227" s="348" t="s">
        <v>472</v>
      </c>
      <c r="B227" s="349"/>
      <c r="C227" s="349"/>
      <c r="D227" s="349"/>
      <c r="E227" s="366"/>
      <c r="F227" s="165"/>
      <c r="G227" s="238">
        <f>+G222+G226</f>
        <v>23966821250</v>
      </c>
      <c r="H227" s="166"/>
      <c r="I227" s="115">
        <f>+I222+I226</f>
        <v>23964077888</v>
      </c>
      <c r="J227" s="116"/>
      <c r="K227" s="120"/>
      <c r="L227" s="115">
        <f>+L222+L226</f>
        <v>-344630737</v>
      </c>
      <c r="M227" s="118"/>
      <c r="N227" s="119">
        <f>+N222+N226</f>
        <v>23619447153</v>
      </c>
      <c r="O227" s="115">
        <f>+O222+O226</f>
        <v>13365537052</v>
      </c>
      <c r="P227" s="251"/>
    </row>
    <row r="228" spans="1:17" ht="37.15" customHeight="1" x14ac:dyDescent="0.25">
      <c r="A228" s="389" t="s">
        <v>473</v>
      </c>
      <c r="B228" s="390"/>
      <c r="C228" s="390"/>
      <c r="D228" s="390"/>
      <c r="E228" s="391"/>
      <c r="F228" s="165"/>
      <c r="G228" s="115">
        <v>263719985</v>
      </c>
      <c r="H228" s="166"/>
      <c r="I228" s="115">
        <v>263719985</v>
      </c>
      <c r="J228" s="116"/>
      <c r="K228" s="120"/>
      <c r="L228" s="115">
        <v>-11915900</v>
      </c>
      <c r="M228" s="122"/>
      <c r="N228" s="119">
        <f>+I228+L228</f>
        <v>251804085</v>
      </c>
      <c r="O228" s="309">
        <v>101506881</v>
      </c>
      <c r="P228" s="251"/>
    </row>
    <row r="229" spans="1:17" x14ac:dyDescent="0.25">
      <c r="A229" s="165" t="s">
        <v>474</v>
      </c>
      <c r="B229" s="166"/>
      <c r="C229" s="166"/>
      <c r="D229" s="166"/>
      <c r="E229" s="166"/>
      <c r="F229" s="165"/>
      <c r="G229" s="115">
        <v>268494001</v>
      </c>
      <c r="H229" s="167"/>
      <c r="I229" s="115">
        <v>268494001</v>
      </c>
      <c r="J229" s="116"/>
      <c r="K229" s="120"/>
      <c r="L229" s="115">
        <v>-12131613</v>
      </c>
      <c r="M229" s="122"/>
      <c r="N229" s="119">
        <f>+I229+L229</f>
        <v>256362388</v>
      </c>
      <c r="O229" s="309">
        <v>96888986</v>
      </c>
      <c r="P229" s="251"/>
    </row>
    <row r="230" spans="1:17" ht="28.9" customHeight="1" x14ac:dyDescent="0.25">
      <c r="A230" s="389" t="s">
        <v>475</v>
      </c>
      <c r="B230" s="390"/>
      <c r="C230" s="390"/>
      <c r="D230" s="390"/>
      <c r="E230" s="391"/>
      <c r="F230" s="168"/>
      <c r="G230" s="115">
        <v>77439880</v>
      </c>
      <c r="H230" s="169"/>
      <c r="I230" s="115">
        <v>77439880</v>
      </c>
      <c r="J230" s="116"/>
      <c r="K230" s="120"/>
      <c r="L230" s="115">
        <v>0</v>
      </c>
      <c r="M230" s="122"/>
      <c r="N230" s="119">
        <f>+I230+L230</f>
        <v>77439880</v>
      </c>
      <c r="O230" s="115">
        <v>0</v>
      </c>
      <c r="P230" s="251"/>
    </row>
    <row r="231" spans="1:17" x14ac:dyDescent="0.25">
      <c r="A231" s="348" t="s">
        <v>480</v>
      </c>
      <c r="B231" s="349"/>
      <c r="C231" s="349"/>
      <c r="D231" s="349"/>
      <c r="E231" s="366"/>
      <c r="F231" s="165"/>
      <c r="G231" s="115">
        <v>1831296154</v>
      </c>
      <c r="H231" s="167"/>
      <c r="I231" s="115">
        <v>1831296154</v>
      </c>
      <c r="J231" s="116"/>
      <c r="K231" s="120"/>
      <c r="L231" s="115">
        <f>371421610+175000000</f>
        <v>546421610</v>
      </c>
      <c r="M231" s="122"/>
      <c r="N231" s="119">
        <f>+I231+L231</f>
        <v>2377717764</v>
      </c>
      <c r="O231" s="310">
        <v>1450538816</v>
      </c>
      <c r="P231" s="347">
        <v>1421151440</v>
      </c>
      <c r="Q231" s="346">
        <f>+O231-P231</f>
        <v>29387376</v>
      </c>
    </row>
    <row r="232" spans="1:17" x14ac:dyDescent="0.25">
      <c r="A232" s="348" t="s">
        <v>479</v>
      </c>
      <c r="B232" s="349"/>
      <c r="C232" s="349"/>
      <c r="D232" s="349"/>
      <c r="E232" s="366"/>
      <c r="F232" s="165"/>
      <c r="G232" s="115">
        <v>121352955</v>
      </c>
      <c r="H232" s="167"/>
      <c r="I232" s="115">
        <v>121352955</v>
      </c>
      <c r="J232" s="116"/>
      <c r="K232" s="120"/>
      <c r="L232" s="115">
        <v>0</v>
      </c>
      <c r="M232" s="122"/>
      <c r="N232" s="119">
        <f>+I232+L232</f>
        <v>121352955</v>
      </c>
      <c r="O232" s="115">
        <v>40449000</v>
      </c>
      <c r="P232" s="251"/>
    </row>
    <row r="233" spans="1:17" ht="15.75" thickBot="1" x14ac:dyDescent="0.3">
      <c r="A233" s="363" t="s">
        <v>476</v>
      </c>
      <c r="B233" s="364"/>
      <c r="C233" s="364"/>
      <c r="D233" s="364"/>
      <c r="E233" s="365"/>
      <c r="F233" s="239"/>
      <c r="G233" s="240">
        <f>+ROUND(G227+G228+G229+G230,0)+G231+G232</f>
        <v>26529124225</v>
      </c>
      <c r="H233" s="170"/>
      <c r="I233" s="123">
        <f>+ROUND(I227+I228+I229+I230,0)+I231+I232</f>
        <v>26526380863</v>
      </c>
      <c r="J233" s="124"/>
      <c r="K233" s="125"/>
      <c r="L233" s="123"/>
      <c r="M233" s="126"/>
      <c r="N233" s="127">
        <f>+ROUND(N227+N228+N229+N230+N231+N232,0)</f>
        <v>26704124225</v>
      </c>
      <c r="O233" s="311">
        <f>+ROUND(O227+O228+O229+O230+O231+O232,0)</f>
        <v>15054920735</v>
      </c>
      <c r="P233" s="252"/>
    </row>
    <row r="234" spans="1:17" x14ac:dyDescent="0.25">
      <c r="A234" s="351"/>
      <c r="B234" s="352"/>
      <c r="C234" s="352"/>
      <c r="D234" s="352"/>
      <c r="E234" s="352"/>
      <c r="F234" s="353"/>
      <c r="G234" s="353"/>
      <c r="H234" s="352"/>
      <c r="I234" s="352"/>
      <c r="J234" s="352"/>
      <c r="K234" s="352"/>
      <c r="L234" s="352"/>
      <c r="M234" s="354"/>
      <c r="N234" s="128">
        <v>0</v>
      </c>
      <c r="O234" s="312"/>
      <c r="P234" s="253"/>
    </row>
    <row r="235" spans="1:17" x14ac:dyDescent="0.25">
      <c r="A235" s="355" t="s">
        <v>496</v>
      </c>
      <c r="B235" s="356"/>
      <c r="C235" s="356"/>
      <c r="D235" s="356"/>
      <c r="E235" s="356"/>
      <c r="F235" s="356"/>
      <c r="G235" s="356"/>
      <c r="H235" s="356"/>
      <c r="I235" s="356"/>
      <c r="J235" s="356"/>
      <c r="K235" s="356"/>
      <c r="L235" s="356"/>
      <c r="M235" s="356"/>
      <c r="N235" s="129">
        <f>+N233+N234</f>
        <v>26704124225</v>
      </c>
      <c r="O235" s="313">
        <f>+O233</f>
        <v>15054920735</v>
      </c>
      <c r="P235" s="254"/>
    </row>
    <row r="236" spans="1:17" x14ac:dyDescent="0.25">
      <c r="A236" s="314"/>
      <c r="B236" s="315"/>
      <c r="C236" s="315"/>
      <c r="D236" s="315"/>
      <c r="E236" s="316"/>
      <c r="F236" s="316"/>
      <c r="G236" s="316"/>
      <c r="H236" s="317"/>
      <c r="I236" s="318"/>
      <c r="J236" s="146"/>
      <c r="K236" s="145"/>
      <c r="L236" s="145"/>
      <c r="M236" s="146"/>
      <c r="N236" s="145"/>
      <c r="O236" s="319"/>
    </row>
    <row r="237" spans="1:17" ht="15" customHeight="1" thickBot="1" x14ac:dyDescent="0.3">
      <c r="A237" s="320"/>
      <c r="B237" s="145"/>
      <c r="C237" s="357" t="s">
        <v>547</v>
      </c>
      <c r="D237" s="357"/>
      <c r="E237" s="357"/>
      <c r="F237" s="291"/>
      <c r="G237" s="291"/>
      <c r="H237" s="145"/>
      <c r="I237" s="145"/>
      <c r="J237" s="145"/>
      <c r="K237" s="145"/>
      <c r="L237" s="146"/>
      <c r="M237" s="145"/>
      <c r="N237" s="146"/>
      <c r="O237" s="321"/>
      <c r="P237" s="130"/>
    </row>
    <row r="238" spans="1:17" ht="15" customHeight="1" x14ac:dyDescent="0.25">
      <c r="A238" s="320"/>
      <c r="B238" s="145"/>
      <c r="C238" s="120" t="s">
        <v>498</v>
      </c>
      <c r="D238" s="358">
        <v>26529124225</v>
      </c>
      <c r="E238" s="359"/>
      <c r="F238" s="291"/>
      <c r="G238" s="291"/>
      <c r="H238" s="145"/>
      <c r="I238" s="145"/>
      <c r="J238" s="146"/>
      <c r="K238" s="288"/>
      <c r="L238" s="146"/>
      <c r="M238" s="145"/>
      <c r="N238" s="146"/>
      <c r="O238" s="321"/>
      <c r="P238" s="130"/>
    </row>
    <row r="239" spans="1:17" ht="15" customHeight="1" x14ac:dyDescent="0.25">
      <c r="A239" s="320"/>
      <c r="B239" s="145"/>
      <c r="C239" s="120" t="s">
        <v>497</v>
      </c>
      <c r="D239" s="358">
        <f>+I233</f>
        <v>26526380863</v>
      </c>
      <c r="E239" s="359"/>
      <c r="F239" s="291"/>
      <c r="G239" s="291"/>
      <c r="H239" s="145"/>
      <c r="I239" s="145"/>
      <c r="J239" s="131"/>
      <c r="K239" s="132"/>
      <c r="L239" s="146"/>
      <c r="M239" s="145"/>
      <c r="N239" s="147"/>
      <c r="O239" s="322"/>
      <c r="P239" s="147"/>
    </row>
    <row r="240" spans="1:17" ht="15" customHeight="1" x14ac:dyDescent="0.25">
      <c r="A240" s="320"/>
      <c r="B240" s="145"/>
      <c r="C240" s="120" t="s">
        <v>477</v>
      </c>
      <c r="D240" s="360">
        <f>+D241-D238</f>
        <v>175000000</v>
      </c>
      <c r="E240" s="361"/>
      <c r="F240" s="292"/>
      <c r="G240" s="292"/>
      <c r="H240" s="145"/>
      <c r="I240" s="145"/>
      <c r="J240" s="131"/>
      <c r="K240" s="145"/>
      <c r="L240" s="323"/>
      <c r="M240" s="323"/>
      <c r="N240" s="131"/>
      <c r="O240" s="324"/>
      <c r="P240" s="131"/>
    </row>
    <row r="241" spans="1:17" ht="15" customHeight="1" x14ac:dyDescent="0.25">
      <c r="A241" s="325"/>
      <c r="B241" s="145"/>
      <c r="C241" s="134" t="s">
        <v>496</v>
      </c>
      <c r="D241" s="362">
        <f>+N235</f>
        <v>26704124225</v>
      </c>
      <c r="E241" s="357"/>
      <c r="F241" s="293"/>
      <c r="G241" s="293"/>
      <c r="H241" s="146"/>
      <c r="I241" s="145"/>
      <c r="J241" s="131"/>
      <c r="K241" s="145"/>
      <c r="L241" s="145"/>
      <c r="M241" s="146"/>
      <c r="N241" s="131"/>
      <c r="O241" s="324"/>
      <c r="P241" s="131"/>
    </row>
    <row r="242" spans="1:17" ht="15" customHeight="1" x14ac:dyDescent="0.25">
      <c r="A242" s="314"/>
      <c r="B242" s="145"/>
      <c r="C242" s="145"/>
      <c r="D242" s="145"/>
      <c r="E242" s="145"/>
      <c r="F242" s="145"/>
      <c r="G242" s="145"/>
      <c r="H242" s="145"/>
      <c r="I242" s="326"/>
      <c r="J242" s="131"/>
      <c r="K242" s="145"/>
      <c r="L242" s="131"/>
      <c r="M242" s="146"/>
      <c r="N242" s="131"/>
      <c r="O242" s="324"/>
      <c r="P242" s="131"/>
    </row>
    <row r="243" spans="1:17" ht="15" customHeight="1" x14ac:dyDescent="0.25">
      <c r="A243" s="314"/>
      <c r="B243" s="145"/>
      <c r="C243" s="357" t="s">
        <v>555</v>
      </c>
      <c r="D243" s="357"/>
      <c r="E243" s="357"/>
      <c r="F243" s="145"/>
      <c r="G243" s="327"/>
      <c r="H243" s="145"/>
      <c r="I243" s="327"/>
      <c r="J243" s="131"/>
      <c r="K243" s="328"/>
      <c r="L243" s="329"/>
      <c r="M243" s="145"/>
      <c r="N243" s="131"/>
      <c r="O243" s="324"/>
      <c r="P243" s="131"/>
    </row>
    <row r="244" spans="1:17" ht="15" customHeight="1" x14ac:dyDescent="0.25">
      <c r="A244" s="320"/>
      <c r="B244" s="330"/>
      <c r="C244" s="120" t="s">
        <v>556</v>
      </c>
      <c r="D244" s="350">
        <f>+I227+I228+I229+I230+I232</f>
        <v>24695084709</v>
      </c>
      <c r="E244" s="350"/>
      <c r="F244" s="150"/>
      <c r="G244" s="150"/>
      <c r="H244" s="136"/>
      <c r="I244" s="331"/>
      <c r="J244" s="286"/>
      <c r="K244" s="138"/>
      <c r="L244" s="138"/>
      <c r="M244" s="131"/>
      <c r="N244" s="131"/>
      <c r="O244" s="324"/>
      <c r="P244" s="131"/>
      <c r="Q244" s="135"/>
    </row>
    <row r="245" spans="1:17" ht="15" customHeight="1" x14ac:dyDescent="0.25">
      <c r="A245" s="320"/>
      <c r="B245" s="330"/>
      <c r="C245" s="120" t="s">
        <v>565</v>
      </c>
      <c r="D245" s="350">
        <f>+O233-O231</f>
        <v>13604381919</v>
      </c>
      <c r="E245" s="350"/>
      <c r="F245" s="150"/>
      <c r="G245" s="150"/>
      <c r="H245" s="136"/>
      <c r="I245" s="331"/>
      <c r="J245" s="131"/>
      <c r="K245" s="138"/>
      <c r="L245" s="138"/>
      <c r="M245" s="131"/>
      <c r="N245" s="131"/>
      <c r="O245" s="324"/>
      <c r="P245" s="131"/>
    </row>
    <row r="246" spans="1:17" ht="15" customHeight="1" x14ac:dyDescent="0.25">
      <c r="A246" s="320"/>
      <c r="B246" s="330"/>
      <c r="C246" s="120" t="s">
        <v>566</v>
      </c>
      <c r="D246" s="350">
        <f>+O235</f>
        <v>15054920735</v>
      </c>
      <c r="E246" s="350"/>
      <c r="F246" s="345"/>
      <c r="G246" s="345"/>
      <c r="H246" s="136"/>
      <c r="I246" s="331"/>
      <c r="J246" s="131"/>
      <c r="K246" s="138"/>
      <c r="L246" s="138"/>
      <c r="M246" s="131"/>
      <c r="N246" s="131"/>
      <c r="O246" s="324"/>
      <c r="P246" s="131"/>
    </row>
    <row r="247" spans="1:17" ht="15" customHeight="1" x14ac:dyDescent="0.25">
      <c r="A247" s="320"/>
      <c r="B247" s="330"/>
      <c r="C247" s="296" t="s">
        <v>548</v>
      </c>
      <c r="D247" s="381">
        <f>+(D245/D244)-0.01%</f>
        <v>0.55079432084604074</v>
      </c>
      <c r="E247" s="381"/>
      <c r="F247" s="150"/>
      <c r="G247" s="150"/>
      <c r="H247" s="136"/>
      <c r="I247" s="145"/>
      <c r="J247" s="289"/>
      <c r="K247" s="138"/>
      <c r="L247" s="138"/>
      <c r="M247" s="131"/>
      <c r="N247" s="131"/>
      <c r="O247" s="324"/>
      <c r="P247" s="131"/>
    </row>
    <row r="248" spans="1:17" ht="15" customHeight="1" x14ac:dyDescent="0.25">
      <c r="A248" s="320"/>
      <c r="B248" s="332"/>
      <c r="C248" s="357" t="s">
        <v>554</v>
      </c>
      <c r="D248" s="357"/>
      <c r="E248" s="357"/>
      <c r="F248" s="150"/>
      <c r="G248" s="150"/>
      <c r="H248" s="136"/>
      <c r="I248" s="145"/>
      <c r="J248" s="290"/>
      <c r="K248" s="138"/>
      <c r="L248" s="138"/>
      <c r="M248" s="131"/>
      <c r="N248" s="131"/>
      <c r="O248" s="324"/>
      <c r="P248" s="131"/>
    </row>
    <row r="249" spans="1:17" ht="15" customHeight="1" x14ac:dyDescent="0.25">
      <c r="A249" s="320"/>
      <c r="B249" s="333"/>
      <c r="C249" s="297" t="s">
        <v>549</v>
      </c>
      <c r="D249" s="384">
        <v>17181018970.5</v>
      </c>
      <c r="E249" s="384"/>
      <c r="F249" s="150"/>
      <c r="G249" s="150"/>
      <c r="H249" s="334"/>
      <c r="I249" s="145"/>
      <c r="J249" s="335"/>
      <c r="K249" s="287"/>
      <c r="L249" s="139"/>
      <c r="M249" s="131"/>
      <c r="N249" s="145"/>
      <c r="O249" s="319"/>
    </row>
    <row r="250" spans="1:17" ht="15" customHeight="1" x14ac:dyDescent="0.25">
      <c r="A250" s="320"/>
      <c r="B250" s="336"/>
      <c r="C250" s="297" t="s">
        <v>550</v>
      </c>
      <c r="D250" s="384">
        <v>1407668440</v>
      </c>
      <c r="E250" s="384"/>
      <c r="F250" s="150"/>
      <c r="G250" s="150"/>
      <c r="H250" s="136"/>
      <c r="I250" s="331"/>
      <c r="J250" s="145"/>
      <c r="K250" s="140"/>
      <c r="L250" s="140"/>
      <c r="M250" s="131"/>
      <c r="N250" s="145"/>
      <c r="O250" s="319"/>
    </row>
    <row r="251" spans="1:17" ht="15" customHeight="1" x14ac:dyDescent="0.25">
      <c r="A251" s="320"/>
      <c r="B251" s="337"/>
      <c r="C251" s="294" t="s">
        <v>551</v>
      </c>
      <c r="D251" s="384">
        <v>53932000</v>
      </c>
      <c r="E251" s="384"/>
      <c r="F251" s="150"/>
      <c r="G251" s="150"/>
      <c r="H251" s="136"/>
      <c r="I251" s="331"/>
      <c r="J251" s="145"/>
      <c r="K251" s="338"/>
      <c r="L251" s="338"/>
      <c r="M251" s="131"/>
      <c r="N251" s="145"/>
      <c r="O251" s="319"/>
    </row>
    <row r="252" spans="1:17" ht="15" customHeight="1" x14ac:dyDescent="0.25">
      <c r="A252" s="320"/>
      <c r="B252" s="337"/>
      <c r="C252" s="294" t="s">
        <v>553</v>
      </c>
      <c r="D252" s="384">
        <f>+D249+D250+D251</f>
        <v>18642619410.5</v>
      </c>
      <c r="E252" s="384"/>
      <c r="F252" s="150"/>
      <c r="G252" s="150"/>
      <c r="H252" s="136"/>
      <c r="I252" s="331"/>
      <c r="J252" s="145"/>
      <c r="K252" s="338"/>
      <c r="L252" s="338"/>
      <c r="M252" s="131"/>
      <c r="N252" s="145"/>
      <c r="O252" s="319"/>
    </row>
    <row r="253" spans="1:17" ht="15" customHeight="1" x14ac:dyDescent="0.25">
      <c r="A253" s="320"/>
      <c r="B253" s="337"/>
      <c r="C253" s="295" t="s">
        <v>552</v>
      </c>
      <c r="D253" s="385">
        <f>+D252/D238</f>
        <v>0.70272276055505556</v>
      </c>
      <c r="E253" s="385"/>
      <c r="F253" s="150"/>
      <c r="G253" s="150"/>
      <c r="H253" s="136"/>
      <c r="I253" s="331"/>
      <c r="J253" s="145"/>
      <c r="K253" s="338"/>
      <c r="L253" s="338"/>
      <c r="M253" s="131"/>
      <c r="N253" s="145"/>
      <c r="O253" s="319"/>
    </row>
    <row r="254" spans="1:17" ht="15" customHeight="1" x14ac:dyDescent="0.25">
      <c r="A254" s="320"/>
      <c r="B254" s="337"/>
      <c r="C254" s="337"/>
      <c r="D254" s="383"/>
      <c r="E254" s="383"/>
      <c r="F254" s="150"/>
      <c r="G254" s="150"/>
      <c r="H254" s="136"/>
      <c r="I254" s="331"/>
      <c r="J254" s="145"/>
      <c r="K254" s="339"/>
      <c r="L254" s="339"/>
      <c r="M254" s="131"/>
      <c r="N254" s="145"/>
      <c r="O254" s="319"/>
    </row>
    <row r="255" spans="1:17" ht="15" customHeight="1" x14ac:dyDescent="0.25">
      <c r="A255" s="320"/>
      <c r="B255" s="340"/>
      <c r="C255" s="340"/>
      <c r="D255" s="383"/>
      <c r="E255" s="383"/>
      <c r="F255" s="150"/>
      <c r="G255" s="150"/>
      <c r="H255" s="136"/>
      <c r="I255" s="331"/>
      <c r="J255" s="145"/>
      <c r="K255" s="338"/>
      <c r="L255" s="338"/>
      <c r="M255" s="145"/>
      <c r="N255" s="145"/>
      <c r="O255" s="319"/>
    </row>
    <row r="256" spans="1:17" ht="15" customHeight="1" x14ac:dyDescent="0.25">
      <c r="A256" s="320"/>
      <c r="B256" s="337"/>
      <c r="C256" s="337"/>
      <c r="D256" s="383"/>
      <c r="E256" s="383"/>
      <c r="F256" s="150"/>
      <c r="G256" s="150"/>
      <c r="H256" s="136"/>
      <c r="I256" s="331"/>
      <c r="J256" s="145"/>
      <c r="K256" s="338"/>
      <c r="L256" s="338"/>
      <c r="M256" s="145"/>
      <c r="N256" s="145"/>
      <c r="O256" s="319"/>
    </row>
    <row r="257" spans="1:15" ht="15" customHeight="1" x14ac:dyDescent="0.25">
      <c r="A257" s="320"/>
      <c r="B257" s="145"/>
      <c r="C257" s="145"/>
      <c r="D257" s="382" t="s">
        <v>557</v>
      </c>
      <c r="E257" s="382"/>
      <c r="F257" s="382"/>
      <c r="G257" s="382"/>
      <c r="H257" s="382" t="s">
        <v>559</v>
      </c>
      <c r="I257" s="382"/>
      <c r="J257" s="382"/>
      <c r="K257" s="341"/>
      <c r="L257" s="382" t="s">
        <v>562</v>
      </c>
      <c r="M257" s="382"/>
      <c r="N257" s="382"/>
      <c r="O257" s="319"/>
    </row>
    <row r="258" spans="1:15" ht="15" customHeight="1" x14ac:dyDescent="0.25">
      <c r="A258" s="320"/>
      <c r="B258" s="145"/>
      <c r="C258" s="145"/>
      <c r="D258" s="382" t="s">
        <v>558</v>
      </c>
      <c r="E258" s="382"/>
      <c r="F258" s="382"/>
      <c r="G258" s="382"/>
      <c r="H258" s="382" t="s">
        <v>560</v>
      </c>
      <c r="I258" s="382"/>
      <c r="J258" s="382"/>
      <c r="K258" s="341"/>
      <c r="L258" s="382" t="s">
        <v>561</v>
      </c>
      <c r="M258" s="382"/>
      <c r="N258" s="382"/>
      <c r="O258" s="319"/>
    </row>
    <row r="259" spans="1:15" ht="15" customHeight="1" thickBot="1" x14ac:dyDescent="0.3">
      <c r="A259" s="342"/>
      <c r="B259" s="343"/>
      <c r="C259" s="343"/>
      <c r="D259" s="343"/>
      <c r="E259" s="343"/>
      <c r="F259" s="343"/>
      <c r="G259" s="343"/>
      <c r="H259" s="343"/>
      <c r="I259" s="343"/>
      <c r="J259" s="343"/>
      <c r="K259" s="343"/>
      <c r="L259" s="343"/>
      <c r="M259" s="343"/>
      <c r="N259" s="343"/>
      <c r="O259" s="344"/>
    </row>
    <row r="260" spans="1:15" ht="15" customHeight="1" x14ac:dyDescent="0.25">
      <c r="K260" s="131"/>
    </row>
  </sheetData>
  <dataConsolidate link="1"/>
  <mergeCells count="89">
    <mergeCell ref="D246:E246"/>
    <mergeCell ref="C1:O1"/>
    <mergeCell ref="A228:E228"/>
    <mergeCell ref="A231:E231"/>
    <mergeCell ref="A232:E232"/>
    <mergeCell ref="F3:G3"/>
    <mergeCell ref="A222:E222"/>
    <mergeCell ref="A230:E230"/>
    <mergeCell ref="J16:K16"/>
    <mergeCell ref="A1:B1"/>
    <mergeCell ref="A2:N2"/>
    <mergeCell ref="A3:C3"/>
    <mergeCell ref="J3:L3"/>
    <mergeCell ref="M3:N3"/>
    <mergeCell ref="J5:K5"/>
    <mergeCell ref="J6:K6"/>
    <mergeCell ref="D247:E247"/>
    <mergeCell ref="C248:E248"/>
    <mergeCell ref="L257:N257"/>
    <mergeCell ref="L258:N258"/>
    <mergeCell ref="H257:J257"/>
    <mergeCell ref="H258:J258"/>
    <mergeCell ref="D257:G257"/>
    <mergeCell ref="D258:G258"/>
    <mergeCell ref="D254:E254"/>
    <mergeCell ref="D255:E255"/>
    <mergeCell ref="D256:E256"/>
    <mergeCell ref="D249:E249"/>
    <mergeCell ref="D250:E250"/>
    <mergeCell ref="D251:E251"/>
    <mergeCell ref="D253:E253"/>
    <mergeCell ref="D252:E252"/>
    <mergeCell ref="B7:B15"/>
    <mergeCell ref="H3:I3"/>
    <mergeCell ref="B17:B25"/>
    <mergeCell ref="J26:K26"/>
    <mergeCell ref="B27:B35"/>
    <mergeCell ref="J36:K36"/>
    <mergeCell ref="B37:B45"/>
    <mergeCell ref="J46:K46"/>
    <mergeCell ref="B47:B55"/>
    <mergeCell ref="J56:K56"/>
    <mergeCell ref="B57:B65"/>
    <mergeCell ref="J66:K66"/>
    <mergeCell ref="B67:B75"/>
    <mergeCell ref="J76:K76"/>
    <mergeCell ref="B77:B85"/>
    <mergeCell ref="J86:K86"/>
    <mergeCell ref="B87:B95"/>
    <mergeCell ref="J96:K96"/>
    <mergeCell ref="J147:K147"/>
    <mergeCell ref="J97:K97"/>
    <mergeCell ref="B98:B106"/>
    <mergeCell ref="J107:K107"/>
    <mergeCell ref="B108:B116"/>
    <mergeCell ref="J117:K117"/>
    <mergeCell ref="B118:B126"/>
    <mergeCell ref="J127:K127"/>
    <mergeCell ref="B128:B136"/>
    <mergeCell ref="J137:K137"/>
    <mergeCell ref="B138:B146"/>
    <mergeCell ref="J189:K189"/>
    <mergeCell ref="B148:B156"/>
    <mergeCell ref="J157:K157"/>
    <mergeCell ref="B158:B166"/>
    <mergeCell ref="J167:K167"/>
    <mergeCell ref="J168:K168"/>
    <mergeCell ref="B169:B177"/>
    <mergeCell ref="J178:K178"/>
    <mergeCell ref="J179:K179"/>
    <mergeCell ref="B180:B188"/>
    <mergeCell ref="J190:K190"/>
    <mergeCell ref="J195:K195"/>
    <mergeCell ref="A223:E223"/>
    <mergeCell ref="A224:E224"/>
    <mergeCell ref="A225:E225"/>
    <mergeCell ref="A226:E226"/>
    <mergeCell ref="D245:E245"/>
    <mergeCell ref="A234:M234"/>
    <mergeCell ref="A235:M235"/>
    <mergeCell ref="C237:E237"/>
    <mergeCell ref="D239:E239"/>
    <mergeCell ref="D240:E240"/>
    <mergeCell ref="D241:E241"/>
    <mergeCell ref="D244:E244"/>
    <mergeCell ref="D238:E238"/>
    <mergeCell ref="C243:E243"/>
    <mergeCell ref="A233:E233"/>
    <mergeCell ref="A227:E227"/>
  </mergeCells>
  <printOptions horizontalCentered="1"/>
  <pageMargins left="0.35433070866141736" right="0.35433070866141736" top="0.59055118110236227" bottom="0.59055118110236227" header="0.35433070866141736" footer="0.35433070866141736"/>
  <pageSetup paperSize="9" scale="44" fitToHeight="0" orientation="landscape" r:id="rId1"/>
  <headerFooter>
    <oddHeader>&amp;RMEJORAMIENTO DE VIAS TERCIARIAS DE LOS MUNICIPIOS DEL URABA, ANTIOQUIA</oddHeader>
    <oddFooter xml:space="preserve">&amp;R&amp;P
</oddFooter>
  </headerFooter>
  <rowBreaks count="4" manualBreakCount="4">
    <brk id="39" min="3" max="14" man="1"/>
    <brk id="89" min="3" max="14" man="1"/>
    <brk id="146" min="3" max="14" man="1"/>
    <brk id="202" min="3" max="14" man="1"/>
  </rowBreaks>
  <ignoredErrors>
    <ignoredError sqref="N12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topLeftCell="N34" workbookViewId="0">
      <selection activeCell="AA38" sqref="AA38"/>
    </sheetView>
  </sheetViews>
  <sheetFormatPr baseColWidth="10" defaultRowHeight="15" x14ac:dyDescent="0.25"/>
  <cols>
    <col min="3" max="10" width="11.5703125" customWidth="1"/>
    <col min="11" max="11" width="13.7109375" customWidth="1"/>
    <col min="12" max="21" width="11.5703125" customWidth="1"/>
    <col min="26" max="26" width="18.7109375" bestFit="1" customWidth="1"/>
    <col min="27" max="27" width="19" style="143" bestFit="1" customWidth="1"/>
    <col min="28" max="28" width="17.7109375" bestFit="1" customWidth="1"/>
    <col min="29" max="29" width="18" bestFit="1" customWidth="1"/>
  </cols>
  <sheetData>
    <row r="1" spans="1:27" ht="15.75" thickBot="1" x14ac:dyDescent="0.3">
      <c r="A1" s="404" t="s">
        <v>501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6"/>
    </row>
    <row r="2" spans="1:27" ht="15.75" thickBot="1" x14ac:dyDescent="0.3">
      <c r="A2" s="407" t="s">
        <v>502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9"/>
    </row>
    <row r="3" spans="1:27" ht="26.45" customHeight="1" x14ac:dyDescent="0.25">
      <c r="A3" s="410" t="s">
        <v>503</v>
      </c>
      <c r="B3" s="412" t="s">
        <v>504</v>
      </c>
      <c r="C3" s="412" t="s">
        <v>8</v>
      </c>
      <c r="D3" s="412" t="s">
        <v>505</v>
      </c>
      <c r="E3" s="412" t="s">
        <v>506</v>
      </c>
      <c r="F3" s="412" t="s">
        <v>507</v>
      </c>
      <c r="G3" s="412"/>
      <c r="H3" s="412"/>
      <c r="I3" s="412" t="s">
        <v>9</v>
      </c>
      <c r="J3" s="412" t="s">
        <v>508</v>
      </c>
      <c r="K3" s="412" t="s">
        <v>509</v>
      </c>
      <c r="L3" s="255">
        <v>2021</v>
      </c>
      <c r="M3" s="255">
        <v>2021</v>
      </c>
      <c r="N3" s="255">
        <v>2021</v>
      </c>
      <c r="O3" s="255">
        <v>2021</v>
      </c>
      <c r="P3" s="255">
        <v>2021</v>
      </c>
      <c r="Q3" s="255">
        <v>2021</v>
      </c>
      <c r="R3" s="255">
        <v>2021</v>
      </c>
      <c r="S3" s="255">
        <v>2021</v>
      </c>
      <c r="T3" s="255">
        <v>2021</v>
      </c>
      <c r="U3" s="255">
        <v>2021</v>
      </c>
      <c r="V3" s="255">
        <v>2021</v>
      </c>
      <c r="W3" s="255">
        <v>2022</v>
      </c>
      <c r="X3" s="255">
        <v>2022</v>
      </c>
      <c r="Y3" s="255">
        <v>2022</v>
      </c>
      <c r="Z3" s="265">
        <v>2022</v>
      </c>
    </row>
    <row r="4" spans="1:27" ht="15.75" thickBot="1" x14ac:dyDescent="0.3">
      <c r="A4" s="411"/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256">
        <v>2</v>
      </c>
      <c r="M4" s="256">
        <v>3</v>
      </c>
      <c r="N4" s="256">
        <v>4</v>
      </c>
      <c r="O4" s="256">
        <v>5</v>
      </c>
      <c r="P4" s="256">
        <v>6</v>
      </c>
      <c r="Q4" s="256">
        <v>7</v>
      </c>
      <c r="R4" s="256">
        <v>8</v>
      </c>
      <c r="S4" s="256">
        <v>9</v>
      </c>
      <c r="T4" s="256">
        <v>10</v>
      </c>
      <c r="U4" s="256">
        <v>11</v>
      </c>
      <c r="V4" s="256">
        <v>12</v>
      </c>
      <c r="W4" s="256">
        <v>1</v>
      </c>
      <c r="X4" s="256">
        <v>2</v>
      </c>
      <c r="Y4" s="256">
        <v>3</v>
      </c>
      <c r="Z4" s="266">
        <v>4</v>
      </c>
    </row>
    <row r="5" spans="1:27" ht="46.9" customHeight="1" thickBot="1" x14ac:dyDescent="0.3">
      <c r="A5" s="414">
        <v>1</v>
      </c>
      <c r="B5" s="417" t="s">
        <v>510</v>
      </c>
      <c r="C5" s="417" t="s">
        <v>511</v>
      </c>
      <c r="D5" s="417" t="s">
        <v>512</v>
      </c>
      <c r="E5" s="417">
        <v>0</v>
      </c>
      <c r="F5" s="417" t="s">
        <v>513</v>
      </c>
      <c r="G5" s="417"/>
      <c r="H5" s="257" t="s">
        <v>514</v>
      </c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9">
        <v>77439880</v>
      </c>
      <c r="Y5" s="258"/>
      <c r="Z5" s="267"/>
    </row>
    <row r="6" spans="1:27" ht="15.75" thickBot="1" x14ac:dyDescent="0.3">
      <c r="A6" s="415"/>
      <c r="B6" s="418"/>
      <c r="C6" s="418"/>
      <c r="D6" s="418"/>
      <c r="E6" s="418"/>
      <c r="F6" s="418"/>
      <c r="G6" s="418"/>
      <c r="H6" s="260" t="s">
        <v>515</v>
      </c>
      <c r="I6" s="261">
        <v>77439880</v>
      </c>
      <c r="J6" s="262">
        <v>1</v>
      </c>
      <c r="K6" s="261">
        <v>77439880</v>
      </c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1">
        <v>77439880</v>
      </c>
      <c r="Y6" s="262"/>
      <c r="Z6" s="268"/>
      <c r="AA6" s="143">
        <f>SUM(L6:Z6)</f>
        <v>77439880</v>
      </c>
    </row>
    <row r="7" spans="1:27" ht="15.75" thickBot="1" x14ac:dyDescent="0.3">
      <c r="A7" s="416"/>
      <c r="B7" s="419"/>
      <c r="C7" s="419"/>
      <c r="D7" s="419"/>
      <c r="E7" s="419"/>
      <c r="F7" s="419"/>
      <c r="G7" s="419"/>
      <c r="H7" s="269" t="s">
        <v>516</v>
      </c>
      <c r="I7" s="270"/>
      <c r="J7" s="270">
        <v>0</v>
      </c>
      <c r="K7" s="270">
        <v>0</v>
      </c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1"/>
      <c r="AA7" s="143">
        <f>SUM(L7:Z7)</f>
        <v>0</v>
      </c>
    </row>
    <row r="8" spans="1:27" ht="15.75" thickBot="1" x14ac:dyDescent="0.3">
      <c r="A8" s="404" t="s">
        <v>517</v>
      </c>
      <c r="B8" s="405"/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5"/>
      <c r="O8" s="405"/>
      <c r="P8" s="405"/>
      <c r="Q8" s="405"/>
      <c r="R8" s="405"/>
      <c r="S8" s="405"/>
      <c r="T8" s="405"/>
      <c r="U8" s="405"/>
      <c r="V8" s="405"/>
      <c r="W8" s="405"/>
      <c r="X8" s="405"/>
      <c r="Y8" s="405"/>
      <c r="Z8" s="406"/>
    </row>
    <row r="9" spans="1:27" ht="15.75" thickBot="1" x14ac:dyDescent="0.3">
      <c r="A9" s="407" t="s">
        <v>518</v>
      </c>
      <c r="B9" s="408"/>
      <c r="C9" s="408"/>
      <c r="D9" s="408"/>
      <c r="E9" s="408"/>
      <c r="F9" s="408"/>
      <c r="G9" s="408"/>
      <c r="H9" s="408"/>
      <c r="I9" s="408"/>
      <c r="J9" s="408"/>
      <c r="K9" s="408"/>
      <c r="L9" s="408"/>
      <c r="M9" s="408"/>
      <c r="N9" s="408"/>
      <c r="O9" s="408"/>
      <c r="P9" s="408"/>
      <c r="Q9" s="408"/>
      <c r="R9" s="408"/>
      <c r="S9" s="408"/>
      <c r="T9" s="408"/>
      <c r="U9" s="408"/>
      <c r="V9" s="408"/>
      <c r="W9" s="408"/>
      <c r="X9" s="408"/>
      <c r="Y9" s="408"/>
      <c r="Z9" s="409"/>
    </row>
    <row r="10" spans="1:27" ht="26.45" customHeight="1" x14ac:dyDescent="0.25">
      <c r="A10" s="410" t="s">
        <v>503</v>
      </c>
      <c r="B10" s="412" t="s">
        <v>504</v>
      </c>
      <c r="C10" s="412" t="s">
        <v>8</v>
      </c>
      <c r="D10" s="412" t="s">
        <v>505</v>
      </c>
      <c r="E10" s="412" t="s">
        <v>506</v>
      </c>
      <c r="F10" s="412" t="s">
        <v>507</v>
      </c>
      <c r="G10" s="412"/>
      <c r="H10" s="412"/>
      <c r="I10" s="412" t="s">
        <v>9</v>
      </c>
      <c r="J10" s="412" t="s">
        <v>508</v>
      </c>
      <c r="K10" s="412" t="s">
        <v>509</v>
      </c>
      <c r="L10" s="255">
        <v>2021</v>
      </c>
      <c r="M10" s="255">
        <v>2021</v>
      </c>
      <c r="N10" s="255">
        <v>2021</v>
      </c>
      <c r="O10" s="255">
        <v>2021</v>
      </c>
      <c r="P10" s="255">
        <v>2021</v>
      </c>
      <c r="Q10" s="255">
        <v>2021</v>
      </c>
      <c r="R10" s="255">
        <v>2021</v>
      </c>
      <c r="S10" s="255">
        <v>2021</v>
      </c>
      <c r="T10" s="255">
        <v>2021</v>
      </c>
      <c r="U10" s="255">
        <v>2021</v>
      </c>
      <c r="V10" s="255">
        <v>2021</v>
      </c>
      <c r="W10" s="255">
        <v>2022</v>
      </c>
      <c r="X10" s="255">
        <v>2022</v>
      </c>
      <c r="Y10" s="255">
        <v>2022</v>
      </c>
      <c r="Z10" s="265">
        <v>2022</v>
      </c>
    </row>
    <row r="11" spans="1:27" ht="15.75" thickBot="1" x14ac:dyDescent="0.3">
      <c r="A11" s="411"/>
      <c r="B11" s="413"/>
      <c r="C11" s="413"/>
      <c r="D11" s="413"/>
      <c r="E11" s="413"/>
      <c r="F11" s="413"/>
      <c r="G11" s="413"/>
      <c r="H11" s="413"/>
      <c r="I11" s="413"/>
      <c r="J11" s="413"/>
      <c r="K11" s="413"/>
      <c r="L11" s="256">
        <v>2</v>
      </c>
      <c r="M11" s="256">
        <v>3</v>
      </c>
      <c r="N11" s="256">
        <v>4</v>
      </c>
      <c r="O11" s="256">
        <v>5</v>
      </c>
      <c r="P11" s="256">
        <v>6</v>
      </c>
      <c r="Q11" s="256">
        <v>7</v>
      </c>
      <c r="R11" s="256">
        <v>8</v>
      </c>
      <c r="S11" s="256">
        <v>9</v>
      </c>
      <c r="T11" s="256">
        <v>10</v>
      </c>
      <c r="U11" s="256">
        <v>11</v>
      </c>
      <c r="V11" s="256">
        <v>12</v>
      </c>
      <c r="W11" s="256">
        <v>1</v>
      </c>
      <c r="X11" s="256">
        <v>2</v>
      </c>
      <c r="Y11" s="256">
        <v>3</v>
      </c>
      <c r="Z11" s="266">
        <v>4</v>
      </c>
    </row>
    <row r="12" spans="1:27" ht="15.75" thickBot="1" x14ac:dyDescent="0.3">
      <c r="A12" s="414">
        <v>1</v>
      </c>
      <c r="B12" s="417" t="s">
        <v>519</v>
      </c>
      <c r="C12" s="417" t="s">
        <v>511</v>
      </c>
      <c r="D12" s="417" t="s">
        <v>520</v>
      </c>
      <c r="E12" s="417">
        <v>0</v>
      </c>
      <c r="F12" s="417" t="s">
        <v>513</v>
      </c>
      <c r="G12" s="417"/>
      <c r="H12" s="257" t="s">
        <v>514</v>
      </c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9">
        <v>13483000</v>
      </c>
      <c r="W12" s="258"/>
      <c r="X12" s="258"/>
      <c r="Y12" s="258"/>
      <c r="Z12" s="273">
        <v>110613317</v>
      </c>
    </row>
    <row r="13" spans="1:27" ht="15.75" thickBot="1" x14ac:dyDescent="0.3">
      <c r="A13" s="415"/>
      <c r="B13" s="418"/>
      <c r="C13" s="418"/>
      <c r="D13" s="418"/>
      <c r="E13" s="418"/>
      <c r="F13" s="418"/>
      <c r="G13" s="418"/>
      <c r="H13" s="260" t="s">
        <v>515</v>
      </c>
      <c r="I13" s="261">
        <v>124096317</v>
      </c>
      <c r="J13" s="262">
        <v>1</v>
      </c>
      <c r="K13" s="261">
        <v>124096317</v>
      </c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1">
        <v>13483000</v>
      </c>
      <c r="W13" s="262"/>
      <c r="X13" s="262"/>
      <c r="Y13" s="262"/>
      <c r="Z13" s="274">
        <v>110613317</v>
      </c>
      <c r="AA13" s="143">
        <f>SUM(L13:Z13)</f>
        <v>124096317</v>
      </c>
    </row>
    <row r="14" spans="1:27" ht="15.75" thickBot="1" x14ac:dyDescent="0.3">
      <c r="A14" s="420"/>
      <c r="B14" s="421"/>
      <c r="C14" s="421"/>
      <c r="D14" s="421"/>
      <c r="E14" s="421"/>
      <c r="F14" s="421"/>
      <c r="G14" s="421"/>
      <c r="H14" s="263" t="s">
        <v>516</v>
      </c>
      <c r="I14" s="264"/>
      <c r="J14" s="264">
        <v>0</v>
      </c>
      <c r="K14" s="264">
        <v>0</v>
      </c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85">
        <v>26966000</v>
      </c>
      <c r="W14" s="285">
        <v>13483000</v>
      </c>
      <c r="X14" s="264"/>
      <c r="Y14" s="264"/>
      <c r="Z14" s="275"/>
      <c r="AA14" s="143">
        <f>SUM(L14:Z14)</f>
        <v>40449000</v>
      </c>
    </row>
    <row r="15" spans="1:27" ht="15.75" thickBot="1" x14ac:dyDescent="0.3">
      <c r="A15" s="407" t="s">
        <v>521</v>
      </c>
      <c r="B15" s="408"/>
      <c r="C15" s="408"/>
      <c r="D15" s="408"/>
      <c r="E15" s="408"/>
      <c r="F15" s="408"/>
      <c r="G15" s="408"/>
      <c r="H15" s="408"/>
      <c r="I15" s="408"/>
      <c r="J15" s="408"/>
      <c r="K15" s="408"/>
      <c r="L15" s="408"/>
      <c r="M15" s="408"/>
      <c r="N15" s="408"/>
      <c r="O15" s="408"/>
      <c r="P15" s="408"/>
      <c r="Q15" s="408"/>
      <c r="R15" s="408"/>
      <c r="S15" s="408"/>
      <c r="T15" s="408"/>
      <c r="U15" s="408"/>
      <c r="V15" s="408"/>
      <c r="W15" s="408"/>
      <c r="X15" s="408"/>
      <c r="Y15" s="408"/>
      <c r="Z15" s="409"/>
    </row>
    <row r="16" spans="1:27" ht="26.45" customHeight="1" x14ac:dyDescent="0.25">
      <c r="A16" s="410" t="s">
        <v>503</v>
      </c>
      <c r="B16" s="412" t="s">
        <v>504</v>
      </c>
      <c r="C16" s="412" t="s">
        <v>8</v>
      </c>
      <c r="D16" s="412" t="s">
        <v>505</v>
      </c>
      <c r="E16" s="412" t="s">
        <v>506</v>
      </c>
      <c r="F16" s="412" t="s">
        <v>507</v>
      </c>
      <c r="G16" s="412"/>
      <c r="H16" s="412"/>
      <c r="I16" s="412" t="s">
        <v>9</v>
      </c>
      <c r="J16" s="412" t="s">
        <v>508</v>
      </c>
      <c r="K16" s="412" t="s">
        <v>509</v>
      </c>
      <c r="L16" s="255">
        <v>2021</v>
      </c>
      <c r="M16" s="255">
        <v>2021</v>
      </c>
      <c r="N16" s="255">
        <v>2021</v>
      </c>
      <c r="O16" s="255">
        <v>2021</v>
      </c>
      <c r="P16" s="255">
        <v>2021</v>
      </c>
      <c r="Q16" s="255">
        <v>2021</v>
      </c>
      <c r="R16" s="255">
        <v>2021</v>
      </c>
      <c r="S16" s="255">
        <v>2021</v>
      </c>
      <c r="T16" s="255">
        <v>2021</v>
      </c>
      <c r="U16" s="255">
        <v>2021</v>
      </c>
      <c r="V16" s="255">
        <v>2021</v>
      </c>
      <c r="W16" s="255">
        <v>2022</v>
      </c>
      <c r="X16" s="255">
        <v>2022</v>
      </c>
      <c r="Y16" s="255">
        <v>2022</v>
      </c>
      <c r="Z16" s="265">
        <v>2022</v>
      </c>
    </row>
    <row r="17" spans="1:27" ht="15.75" thickBot="1" x14ac:dyDescent="0.3">
      <c r="A17" s="411"/>
      <c r="B17" s="413"/>
      <c r="C17" s="413"/>
      <c r="D17" s="413"/>
      <c r="E17" s="413"/>
      <c r="F17" s="413"/>
      <c r="G17" s="413"/>
      <c r="H17" s="413"/>
      <c r="I17" s="413"/>
      <c r="J17" s="413"/>
      <c r="K17" s="413"/>
      <c r="L17" s="256">
        <v>2</v>
      </c>
      <c r="M17" s="256">
        <v>3</v>
      </c>
      <c r="N17" s="256">
        <v>4</v>
      </c>
      <c r="O17" s="256">
        <v>5</v>
      </c>
      <c r="P17" s="256">
        <v>6</v>
      </c>
      <c r="Q17" s="256">
        <v>7</v>
      </c>
      <c r="R17" s="256">
        <v>8</v>
      </c>
      <c r="S17" s="256">
        <v>9</v>
      </c>
      <c r="T17" s="256">
        <v>10</v>
      </c>
      <c r="U17" s="256">
        <v>11</v>
      </c>
      <c r="V17" s="256">
        <v>12</v>
      </c>
      <c r="W17" s="256">
        <v>1</v>
      </c>
      <c r="X17" s="256">
        <v>2</v>
      </c>
      <c r="Y17" s="256">
        <v>3</v>
      </c>
      <c r="Z17" s="266">
        <v>4</v>
      </c>
    </row>
    <row r="18" spans="1:27" ht="15.75" thickBot="1" x14ac:dyDescent="0.3">
      <c r="A18" s="414">
        <v>1</v>
      </c>
      <c r="B18" s="417" t="s">
        <v>522</v>
      </c>
      <c r="C18" s="417" t="s">
        <v>511</v>
      </c>
      <c r="D18" s="417" t="s">
        <v>523</v>
      </c>
      <c r="E18" s="417" t="s">
        <v>524</v>
      </c>
      <c r="F18" s="417" t="s">
        <v>513</v>
      </c>
      <c r="G18" s="417"/>
      <c r="H18" s="257" t="s">
        <v>514</v>
      </c>
      <c r="I18" s="258"/>
      <c r="J18" s="258"/>
      <c r="K18" s="258"/>
      <c r="L18" s="258"/>
      <c r="M18" s="259">
        <v>83221547</v>
      </c>
      <c r="N18" s="259">
        <v>28571820</v>
      </c>
      <c r="O18" s="259">
        <v>4122313</v>
      </c>
      <c r="P18" s="259">
        <v>73348448</v>
      </c>
      <c r="Q18" s="259">
        <v>60572016</v>
      </c>
      <c r="R18" s="259">
        <v>146478943</v>
      </c>
      <c r="S18" s="259">
        <v>285484227</v>
      </c>
      <c r="T18" s="259">
        <v>297140289</v>
      </c>
      <c r="U18" s="259">
        <v>441720197</v>
      </c>
      <c r="V18" s="259">
        <v>126180977</v>
      </c>
      <c r="W18" s="259">
        <v>138799074</v>
      </c>
      <c r="X18" s="259">
        <v>151417172</v>
      </c>
      <c r="Y18" s="259">
        <v>845412544</v>
      </c>
      <c r="Z18" s="267"/>
    </row>
    <row r="19" spans="1:27" ht="15.75" thickBot="1" x14ac:dyDescent="0.3">
      <c r="A19" s="415"/>
      <c r="B19" s="418"/>
      <c r="C19" s="418"/>
      <c r="D19" s="418"/>
      <c r="E19" s="418"/>
      <c r="F19" s="418"/>
      <c r="G19" s="418"/>
      <c r="H19" s="260" t="s">
        <v>515</v>
      </c>
      <c r="I19" s="261">
        <v>2682469567</v>
      </c>
      <c r="J19" s="262">
        <v>1</v>
      </c>
      <c r="K19" s="261">
        <v>2682469567</v>
      </c>
      <c r="L19" s="262"/>
      <c r="M19" s="261">
        <v>83221547</v>
      </c>
      <c r="N19" s="261">
        <v>28571820</v>
      </c>
      <c r="O19" s="261">
        <v>4122313</v>
      </c>
      <c r="P19" s="261">
        <v>73348448</v>
      </c>
      <c r="Q19" s="261">
        <v>60572016</v>
      </c>
      <c r="R19" s="261">
        <v>146478943</v>
      </c>
      <c r="S19" s="261">
        <v>285484227</v>
      </c>
      <c r="T19" s="261">
        <v>297140289</v>
      </c>
      <c r="U19" s="261">
        <v>441720197</v>
      </c>
      <c r="V19" s="261">
        <v>126180977</v>
      </c>
      <c r="W19" s="261">
        <v>138799074</v>
      </c>
      <c r="X19" s="261">
        <v>151417172</v>
      </c>
      <c r="Y19" s="261">
        <v>845412544</v>
      </c>
      <c r="Z19" s="268"/>
      <c r="AA19" s="143">
        <f>SUM(L19:Z19)</f>
        <v>2682469567</v>
      </c>
    </row>
    <row r="20" spans="1:27" ht="15.75" thickBot="1" x14ac:dyDescent="0.3">
      <c r="A20" s="420"/>
      <c r="B20" s="421"/>
      <c r="C20" s="421"/>
      <c r="D20" s="421"/>
      <c r="E20" s="421"/>
      <c r="F20" s="421"/>
      <c r="G20" s="421"/>
      <c r="H20" s="263" t="s">
        <v>516</v>
      </c>
      <c r="I20" s="272">
        <v>640123136</v>
      </c>
      <c r="J20" s="264">
        <v>1</v>
      </c>
      <c r="K20" s="272">
        <v>640123136</v>
      </c>
      <c r="L20" s="264"/>
      <c r="M20" s="272">
        <v>83221547</v>
      </c>
      <c r="N20" s="272">
        <v>28571820</v>
      </c>
      <c r="O20" s="272">
        <v>4122313</v>
      </c>
      <c r="P20" s="272">
        <v>73348448</v>
      </c>
      <c r="Q20" s="272">
        <v>60572016</v>
      </c>
      <c r="R20" s="272">
        <v>146478943</v>
      </c>
      <c r="S20" s="272">
        <v>168292043</v>
      </c>
      <c r="T20" s="272">
        <v>26755951</v>
      </c>
      <c r="U20" s="272">
        <v>48760055</v>
      </c>
      <c r="V20" s="285">
        <v>46324565.273362316</v>
      </c>
      <c r="W20" s="285">
        <v>74080429.775677025</v>
      </c>
      <c r="X20" s="264"/>
      <c r="Y20" s="264"/>
      <c r="Z20" s="275"/>
      <c r="AA20" s="143">
        <f>SUM(L20:Z20)</f>
        <v>760528131.04903936</v>
      </c>
    </row>
    <row r="21" spans="1:27" ht="15.75" thickBot="1" x14ac:dyDescent="0.3">
      <c r="A21" s="407" t="s">
        <v>525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  <c r="U21" s="408"/>
      <c r="V21" s="408"/>
      <c r="W21" s="408"/>
      <c r="X21" s="408"/>
      <c r="Y21" s="408"/>
      <c r="Z21" s="409"/>
    </row>
    <row r="22" spans="1:27" ht="26.45" customHeight="1" x14ac:dyDescent="0.25">
      <c r="A22" s="410" t="s">
        <v>503</v>
      </c>
      <c r="B22" s="412" t="s">
        <v>504</v>
      </c>
      <c r="C22" s="412" t="s">
        <v>8</v>
      </c>
      <c r="D22" s="412" t="s">
        <v>505</v>
      </c>
      <c r="E22" s="412" t="s">
        <v>506</v>
      </c>
      <c r="F22" s="412" t="s">
        <v>507</v>
      </c>
      <c r="G22" s="412"/>
      <c r="H22" s="412"/>
      <c r="I22" s="412" t="s">
        <v>9</v>
      </c>
      <c r="J22" s="412" t="s">
        <v>508</v>
      </c>
      <c r="K22" s="412" t="s">
        <v>509</v>
      </c>
      <c r="L22" s="255">
        <v>2021</v>
      </c>
      <c r="M22" s="255">
        <v>2021</v>
      </c>
      <c r="N22" s="255">
        <v>2021</v>
      </c>
      <c r="O22" s="255">
        <v>2021</v>
      </c>
      <c r="P22" s="255">
        <v>2021</v>
      </c>
      <c r="Q22" s="255">
        <v>2021</v>
      </c>
      <c r="R22" s="255">
        <v>2021</v>
      </c>
      <c r="S22" s="255">
        <v>2021</v>
      </c>
      <c r="T22" s="255">
        <v>2021</v>
      </c>
      <c r="U22" s="255">
        <v>2021</v>
      </c>
      <c r="V22" s="255">
        <v>2021</v>
      </c>
      <c r="W22" s="255">
        <v>2022</v>
      </c>
      <c r="X22" s="255">
        <v>2022</v>
      </c>
      <c r="Y22" s="255">
        <v>2022</v>
      </c>
      <c r="Z22" s="265">
        <v>2022</v>
      </c>
    </row>
    <row r="23" spans="1:27" ht="15.75" thickBot="1" x14ac:dyDescent="0.3">
      <c r="A23" s="411"/>
      <c r="B23" s="413"/>
      <c r="C23" s="413"/>
      <c r="D23" s="413"/>
      <c r="E23" s="413"/>
      <c r="F23" s="413"/>
      <c r="G23" s="413"/>
      <c r="H23" s="413"/>
      <c r="I23" s="413"/>
      <c r="J23" s="413"/>
      <c r="K23" s="413"/>
      <c r="L23" s="256">
        <v>2</v>
      </c>
      <c r="M23" s="256">
        <v>3</v>
      </c>
      <c r="N23" s="256">
        <v>4</v>
      </c>
      <c r="O23" s="256">
        <v>5</v>
      </c>
      <c r="P23" s="256">
        <v>6</v>
      </c>
      <c r="Q23" s="256">
        <v>7</v>
      </c>
      <c r="R23" s="256">
        <v>8</v>
      </c>
      <c r="S23" s="256">
        <v>9</v>
      </c>
      <c r="T23" s="256">
        <v>10</v>
      </c>
      <c r="U23" s="256">
        <v>11</v>
      </c>
      <c r="V23" s="256">
        <v>12</v>
      </c>
      <c r="W23" s="256">
        <v>1</v>
      </c>
      <c r="X23" s="256">
        <v>2</v>
      </c>
      <c r="Y23" s="256">
        <v>3</v>
      </c>
      <c r="Z23" s="266">
        <v>4</v>
      </c>
    </row>
    <row r="24" spans="1:27" ht="15.75" thickBot="1" x14ac:dyDescent="0.3">
      <c r="A24" s="414">
        <v>1</v>
      </c>
      <c r="B24" s="417" t="s">
        <v>526</v>
      </c>
      <c r="C24" s="417" t="s">
        <v>511</v>
      </c>
      <c r="D24" s="417" t="s">
        <v>527</v>
      </c>
      <c r="E24" s="417" t="s">
        <v>528</v>
      </c>
      <c r="F24" s="417" t="s">
        <v>513</v>
      </c>
      <c r="G24" s="417"/>
      <c r="H24" s="257" t="s">
        <v>514</v>
      </c>
      <c r="I24" s="258"/>
      <c r="J24" s="258"/>
      <c r="K24" s="258"/>
      <c r="L24" s="258"/>
      <c r="M24" s="258"/>
      <c r="N24" s="258"/>
      <c r="O24" s="259">
        <v>152893</v>
      </c>
      <c r="P24" s="258"/>
      <c r="Q24" s="259">
        <v>305787</v>
      </c>
      <c r="R24" s="258"/>
      <c r="S24" s="259">
        <v>428101</v>
      </c>
      <c r="T24" s="258"/>
      <c r="U24" s="258"/>
      <c r="V24" s="259">
        <v>79505</v>
      </c>
      <c r="W24" s="259">
        <v>87455</v>
      </c>
      <c r="X24" s="259">
        <v>628086</v>
      </c>
      <c r="Y24" s="258"/>
      <c r="Z24" s="267"/>
    </row>
    <row r="25" spans="1:27" ht="15.75" thickBot="1" x14ac:dyDescent="0.3">
      <c r="A25" s="415"/>
      <c r="B25" s="418"/>
      <c r="C25" s="418"/>
      <c r="D25" s="418"/>
      <c r="E25" s="418"/>
      <c r="F25" s="418"/>
      <c r="G25" s="418"/>
      <c r="H25" s="260" t="s">
        <v>515</v>
      </c>
      <c r="I25" s="261">
        <v>1681827</v>
      </c>
      <c r="J25" s="262">
        <v>1</v>
      </c>
      <c r="K25" s="261">
        <v>1681827</v>
      </c>
      <c r="L25" s="262"/>
      <c r="M25" s="262"/>
      <c r="N25" s="262"/>
      <c r="O25" s="261">
        <v>152893</v>
      </c>
      <c r="P25" s="262"/>
      <c r="Q25" s="261">
        <v>305787</v>
      </c>
      <c r="R25" s="262"/>
      <c r="S25" s="261">
        <v>428101</v>
      </c>
      <c r="T25" s="262"/>
      <c r="U25" s="262"/>
      <c r="V25" s="261">
        <v>79505</v>
      </c>
      <c r="W25" s="261">
        <v>87455</v>
      </c>
      <c r="X25" s="261">
        <v>628086</v>
      </c>
      <c r="Y25" s="262"/>
      <c r="Z25" s="268"/>
      <c r="AA25" s="143">
        <f>SUM(L25:Z25)</f>
        <v>1681827</v>
      </c>
    </row>
    <row r="26" spans="1:27" ht="15.75" thickBot="1" x14ac:dyDescent="0.3">
      <c r="A26" s="420"/>
      <c r="B26" s="421"/>
      <c r="C26" s="421"/>
      <c r="D26" s="421"/>
      <c r="E26" s="421"/>
      <c r="F26" s="421"/>
      <c r="G26" s="421"/>
      <c r="H26" s="263" t="s">
        <v>516</v>
      </c>
      <c r="I26" s="272">
        <v>1528934</v>
      </c>
      <c r="J26" s="264">
        <v>1</v>
      </c>
      <c r="K26" s="272">
        <v>1528934</v>
      </c>
      <c r="L26" s="264"/>
      <c r="M26" s="264"/>
      <c r="N26" s="264"/>
      <c r="O26" s="272">
        <v>152893</v>
      </c>
      <c r="P26" s="264"/>
      <c r="Q26" s="272">
        <v>305787</v>
      </c>
      <c r="R26" s="264"/>
      <c r="S26" s="272">
        <v>917360</v>
      </c>
      <c r="T26" s="264"/>
      <c r="U26" s="272">
        <v>152894</v>
      </c>
      <c r="V26" s="285">
        <v>152893.33484727272</v>
      </c>
      <c r="W26" s="264"/>
      <c r="X26" s="264"/>
      <c r="Y26" s="264"/>
      <c r="Z26" s="275"/>
      <c r="AA26" s="143">
        <f>SUM(L26:Z26)</f>
        <v>1681827.3348472728</v>
      </c>
    </row>
    <row r="27" spans="1:27" ht="15.75" thickBot="1" x14ac:dyDescent="0.3">
      <c r="A27" s="407" t="s">
        <v>529</v>
      </c>
      <c r="B27" s="408"/>
      <c r="C27" s="408"/>
      <c r="D27" s="408"/>
      <c r="E27" s="408"/>
      <c r="F27" s="408"/>
      <c r="G27" s="408"/>
      <c r="H27" s="408"/>
      <c r="I27" s="408"/>
      <c r="J27" s="408"/>
      <c r="K27" s="408"/>
      <c r="L27" s="408"/>
      <c r="M27" s="408"/>
      <c r="N27" s="408"/>
      <c r="O27" s="408"/>
      <c r="P27" s="408"/>
      <c r="Q27" s="408"/>
      <c r="R27" s="408"/>
      <c r="S27" s="408"/>
      <c r="T27" s="408"/>
      <c r="U27" s="408"/>
      <c r="V27" s="408"/>
      <c r="W27" s="408"/>
      <c r="X27" s="408"/>
      <c r="Y27" s="408"/>
      <c r="Z27" s="409"/>
    </row>
    <row r="28" spans="1:27" ht="26.45" customHeight="1" x14ac:dyDescent="0.25">
      <c r="A28" s="410" t="s">
        <v>503</v>
      </c>
      <c r="B28" s="412" t="s">
        <v>504</v>
      </c>
      <c r="C28" s="412" t="s">
        <v>8</v>
      </c>
      <c r="D28" s="412" t="s">
        <v>505</v>
      </c>
      <c r="E28" s="412" t="s">
        <v>506</v>
      </c>
      <c r="F28" s="412" t="s">
        <v>507</v>
      </c>
      <c r="G28" s="412"/>
      <c r="H28" s="412"/>
      <c r="I28" s="412" t="s">
        <v>9</v>
      </c>
      <c r="J28" s="412" t="s">
        <v>508</v>
      </c>
      <c r="K28" s="412" t="s">
        <v>509</v>
      </c>
      <c r="L28" s="255">
        <v>2021</v>
      </c>
      <c r="M28" s="255">
        <v>2021</v>
      </c>
      <c r="N28" s="255">
        <v>2021</v>
      </c>
      <c r="O28" s="255">
        <v>2021</v>
      </c>
      <c r="P28" s="255">
        <v>2021</v>
      </c>
      <c r="Q28" s="255">
        <v>2021</v>
      </c>
      <c r="R28" s="255">
        <v>2021</v>
      </c>
      <c r="S28" s="255">
        <v>2021</v>
      </c>
      <c r="T28" s="255">
        <v>2021</v>
      </c>
      <c r="U28" s="255">
        <v>2021</v>
      </c>
      <c r="V28" s="255">
        <v>2021</v>
      </c>
      <c r="W28" s="255">
        <v>2022</v>
      </c>
      <c r="X28" s="255">
        <v>2022</v>
      </c>
      <c r="Y28" s="255">
        <v>2022</v>
      </c>
      <c r="Z28" s="265">
        <v>2022</v>
      </c>
    </row>
    <row r="29" spans="1:27" ht="15.75" thickBot="1" x14ac:dyDescent="0.3">
      <c r="A29" s="411"/>
      <c r="B29" s="413"/>
      <c r="C29" s="413"/>
      <c r="D29" s="413"/>
      <c r="E29" s="413"/>
      <c r="F29" s="413"/>
      <c r="G29" s="413"/>
      <c r="H29" s="413"/>
      <c r="I29" s="413"/>
      <c r="J29" s="413"/>
      <c r="K29" s="413"/>
      <c r="L29" s="256">
        <v>2</v>
      </c>
      <c r="M29" s="256">
        <v>3</v>
      </c>
      <c r="N29" s="256">
        <v>4</v>
      </c>
      <c r="O29" s="256">
        <v>5</v>
      </c>
      <c r="P29" s="256">
        <v>6</v>
      </c>
      <c r="Q29" s="256">
        <v>7</v>
      </c>
      <c r="R29" s="256">
        <v>8</v>
      </c>
      <c r="S29" s="256">
        <v>9</v>
      </c>
      <c r="T29" s="256">
        <v>10</v>
      </c>
      <c r="U29" s="256">
        <v>11</v>
      </c>
      <c r="V29" s="256">
        <v>12</v>
      </c>
      <c r="W29" s="256">
        <v>1</v>
      </c>
      <c r="X29" s="256">
        <v>2</v>
      </c>
      <c r="Y29" s="256">
        <v>3</v>
      </c>
      <c r="Z29" s="266">
        <v>4</v>
      </c>
    </row>
    <row r="30" spans="1:27" ht="27.6" customHeight="1" thickBot="1" x14ac:dyDescent="0.3">
      <c r="A30" s="414">
        <v>1</v>
      </c>
      <c r="B30" s="417" t="s">
        <v>530</v>
      </c>
      <c r="C30" s="417" t="s">
        <v>511</v>
      </c>
      <c r="D30" s="417" t="s">
        <v>531</v>
      </c>
      <c r="E30" s="417" t="s">
        <v>532</v>
      </c>
      <c r="F30" s="417" t="s">
        <v>513</v>
      </c>
      <c r="G30" s="417"/>
      <c r="H30" s="257" t="s">
        <v>514</v>
      </c>
      <c r="I30" s="258"/>
      <c r="J30" s="258"/>
      <c r="K30" s="258"/>
      <c r="L30" s="258"/>
      <c r="M30" s="259">
        <v>966088951</v>
      </c>
      <c r="N30" s="259">
        <v>1705485459</v>
      </c>
      <c r="O30" s="259">
        <v>1001152961</v>
      </c>
      <c r="P30" s="259">
        <v>1116538819</v>
      </c>
      <c r="Q30" s="259">
        <v>652694615</v>
      </c>
      <c r="R30" s="259">
        <v>1505132065</v>
      </c>
      <c r="S30" s="259">
        <v>892018227</v>
      </c>
      <c r="T30" s="259">
        <v>1257080909</v>
      </c>
      <c r="U30" s="259">
        <v>2640879435</v>
      </c>
      <c r="V30" s="259">
        <v>937255492</v>
      </c>
      <c r="W30" s="259">
        <v>1030981041</v>
      </c>
      <c r="X30" s="259">
        <v>1124706590</v>
      </c>
      <c r="Y30" s="259">
        <v>6279611795</v>
      </c>
      <c r="Z30" s="267"/>
    </row>
    <row r="31" spans="1:27" ht="15.75" thickBot="1" x14ac:dyDescent="0.3">
      <c r="A31" s="415"/>
      <c r="B31" s="418"/>
      <c r="C31" s="418"/>
      <c r="D31" s="418"/>
      <c r="E31" s="418"/>
      <c r="F31" s="418"/>
      <c r="G31" s="418"/>
      <c r="H31" s="260" t="s">
        <v>515</v>
      </c>
      <c r="I31" s="261">
        <v>21109626359</v>
      </c>
      <c r="J31" s="262">
        <v>1</v>
      </c>
      <c r="K31" s="261">
        <v>21109626359</v>
      </c>
      <c r="L31" s="262"/>
      <c r="M31" s="261">
        <v>966088951</v>
      </c>
      <c r="N31" s="261">
        <v>1705485459</v>
      </c>
      <c r="O31" s="261">
        <v>1001152961</v>
      </c>
      <c r="P31" s="261">
        <v>1116538819</v>
      </c>
      <c r="Q31" s="261">
        <v>652694615</v>
      </c>
      <c r="R31" s="261">
        <v>1505132065</v>
      </c>
      <c r="S31" s="261">
        <v>892018227</v>
      </c>
      <c r="T31" s="261">
        <v>1257080909</v>
      </c>
      <c r="U31" s="261">
        <v>2640879435</v>
      </c>
      <c r="V31" s="261">
        <v>937255492</v>
      </c>
      <c r="W31" s="261">
        <v>1030981041</v>
      </c>
      <c r="X31" s="261">
        <v>1124706590</v>
      </c>
      <c r="Y31" s="261">
        <v>6279611795</v>
      </c>
      <c r="Z31" s="268"/>
      <c r="AA31" s="143">
        <f>SUM(L31:Z31)</f>
        <v>21109626359</v>
      </c>
    </row>
    <row r="32" spans="1:27" ht="15.75" thickBot="1" x14ac:dyDescent="0.3">
      <c r="A32" s="420"/>
      <c r="B32" s="421"/>
      <c r="C32" s="421"/>
      <c r="D32" s="421"/>
      <c r="E32" s="421"/>
      <c r="F32" s="421"/>
      <c r="G32" s="421"/>
      <c r="H32" s="263" t="s">
        <v>516</v>
      </c>
      <c r="I32" s="272">
        <v>9985074020</v>
      </c>
      <c r="J32" s="264">
        <v>1</v>
      </c>
      <c r="K32" s="272">
        <v>9985074020</v>
      </c>
      <c r="L32" s="264"/>
      <c r="M32" s="272">
        <v>966088951</v>
      </c>
      <c r="N32" s="272">
        <v>1705485459</v>
      </c>
      <c r="O32" s="272">
        <v>1001152961</v>
      </c>
      <c r="P32" s="272">
        <v>1116538819</v>
      </c>
      <c r="Q32" s="272">
        <v>652694615</v>
      </c>
      <c r="R32" s="272">
        <v>1505132065</v>
      </c>
      <c r="S32" s="272">
        <v>1030777210</v>
      </c>
      <c r="T32" s="272">
        <v>991830816</v>
      </c>
      <c r="U32" s="272">
        <v>1015373124</v>
      </c>
      <c r="V32" s="285">
        <v>1726646452.1256266</v>
      </c>
      <c r="W32" s="285">
        <v>891606621.93936658</v>
      </c>
      <c r="X32" s="264"/>
      <c r="Y32" s="264"/>
      <c r="Z32" s="275"/>
      <c r="AA32" s="143">
        <f>SUM(L32:Z32)</f>
        <v>12603327094.064993</v>
      </c>
    </row>
    <row r="33" spans="1:27" ht="15.75" thickBot="1" x14ac:dyDescent="0.3">
      <c r="A33" s="407" t="s">
        <v>533</v>
      </c>
      <c r="B33" s="408"/>
      <c r="C33" s="408"/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408"/>
      <c r="P33" s="408"/>
      <c r="Q33" s="408"/>
      <c r="R33" s="408"/>
      <c r="S33" s="408"/>
      <c r="T33" s="408"/>
      <c r="U33" s="408"/>
      <c r="V33" s="408"/>
      <c r="W33" s="408"/>
      <c r="X33" s="408"/>
      <c r="Y33" s="408"/>
      <c r="Z33" s="409"/>
    </row>
    <row r="34" spans="1:27" ht="26.45" customHeight="1" x14ac:dyDescent="0.25">
      <c r="A34" s="410" t="s">
        <v>503</v>
      </c>
      <c r="B34" s="412" t="s">
        <v>504</v>
      </c>
      <c r="C34" s="412" t="s">
        <v>8</v>
      </c>
      <c r="D34" s="412" t="s">
        <v>505</v>
      </c>
      <c r="E34" s="412" t="s">
        <v>506</v>
      </c>
      <c r="F34" s="412" t="s">
        <v>507</v>
      </c>
      <c r="G34" s="412"/>
      <c r="H34" s="412"/>
      <c r="I34" s="412" t="s">
        <v>9</v>
      </c>
      <c r="J34" s="412" t="s">
        <v>508</v>
      </c>
      <c r="K34" s="412" t="s">
        <v>509</v>
      </c>
      <c r="L34" s="255">
        <v>2021</v>
      </c>
      <c r="M34" s="255">
        <v>2021</v>
      </c>
      <c r="N34" s="255">
        <v>2021</v>
      </c>
      <c r="O34" s="255">
        <v>2021</v>
      </c>
      <c r="P34" s="255">
        <v>2021</v>
      </c>
      <c r="Q34" s="255">
        <v>2021</v>
      </c>
      <c r="R34" s="255">
        <v>2021</v>
      </c>
      <c r="S34" s="255">
        <v>2021</v>
      </c>
      <c r="T34" s="255">
        <v>2021</v>
      </c>
      <c r="U34" s="255">
        <v>2021</v>
      </c>
      <c r="V34" s="255">
        <v>2021</v>
      </c>
      <c r="W34" s="255">
        <v>2022</v>
      </c>
      <c r="X34" s="255">
        <v>2022</v>
      </c>
      <c r="Y34" s="255">
        <v>2022</v>
      </c>
      <c r="Z34" s="265">
        <v>2022</v>
      </c>
    </row>
    <row r="35" spans="1:27" ht="15.75" thickBot="1" x14ac:dyDescent="0.3">
      <c r="A35" s="411"/>
      <c r="B35" s="413"/>
      <c r="C35" s="413"/>
      <c r="D35" s="413"/>
      <c r="E35" s="413"/>
      <c r="F35" s="413"/>
      <c r="G35" s="413"/>
      <c r="H35" s="413"/>
      <c r="I35" s="413"/>
      <c r="J35" s="413"/>
      <c r="K35" s="413"/>
      <c r="L35" s="256">
        <v>2</v>
      </c>
      <c r="M35" s="256">
        <v>3</v>
      </c>
      <c r="N35" s="256">
        <v>4</v>
      </c>
      <c r="O35" s="256">
        <v>5</v>
      </c>
      <c r="P35" s="256">
        <v>6</v>
      </c>
      <c r="Q35" s="256">
        <v>7</v>
      </c>
      <c r="R35" s="256">
        <v>8</v>
      </c>
      <c r="S35" s="256">
        <v>9</v>
      </c>
      <c r="T35" s="256">
        <v>10</v>
      </c>
      <c r="U35" s="256">
        <v>11</v>
      </c>
      <c r="V35" s="256">
        <v>12</v>
      </c>
      <c r="W35" s="256">
        <v>1</v>
      </c>
      <c r="X35" s="256">
        <v>2</v>
      </c>
      <c r="Y35" s="256">
        <v>3</v>
      </c>
      <c r="Z35" s="266">
        <v>4</v>
      </c>
    </row>
    <row r="36" spans="1:27" ht="15.75" thickBot="1" x14ac:dyDescent="0.3">
      <c r="A36" s="414">
        <v>1</v>
      </c>
      <c r="B36" s="417" t="s">
        <v>492</v>
      </c>
      <c r="C36" s="417" t="s">
        <v>511</v>
      </c>
      <c r="D36" s="417">
        <v>0</v>
      </c>
      <c r="E36" s="417">
        <v>0</v>
      </c>
      <c r="F36" s="417" t="s">
        <v>513</v>
      </c>
      <c r="G36" s="417"/>
      <c r="H36" s="257" t="s">
        <v>514</v>
      </c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67"/>
    </row>
    <row r="37" spans="1:27" ht="15.75" thickBot="1" x14ac:dyDescent="0.3">
      <c r="A37" s="415"/>
      <c r="B37" s="418"/>
      <c r="C37" s="418"/>
      <c r="D37" s="418"/>
      <c r="E37" s="418"/>
      <c r="F37" s="418"/>
      <c r="G37" s="418"/>
      <c r="H37" s="260" t="s">
        <v>515</v>
      </c>
      <c r="I37" s="261">
        <v>1831296154</v>
      </c>
      <c r="J37" s="262">
        <v>1</v>
      </c>
      <c r="K37" s="261">
        <v>1831296154</v>
      </c>
      <c r="L37" s="261">
        <v>166978093</v>
      </c>
      <c r="M37" s="261">
        <v>140792008</v>
      </c>
      <c r="N37" s="261">
        <v>158287416</v>
      </c>
      <c r="O37" s="261">
        <v>160632232</v>
      </c>
      <c r="P37" s="261">
        <v>157932577</v>
      </c>
      <c r="Q37" s="261">
        <v>164000000</v>
      </c>
      <c r="R37" s="261">
        <v>172000000</v>
      </c>
      <c r="S37" s="261">
        <v>172000000</v>
      </c>
      <c r="T37" s="261">
        <v>538673828</v>
      </c>
      <c r="U37" s="262"/>
      <c r="V37" s="262"/>
      <c r="W37" s="262"/>
      <c r="X37" s="262"/>
      <c r="Y37" s="262"/>
      <c r="Z37" s="268"/>
      <c r="AA37" s="143">
        <f>SUM(L37:Z37)</f>
        <v>1831296154</v>
      </c>
    </row>
    <row r="38" spans="1:27" ht="15.75" thickBot="1" x14ac:dyDescent="0.3">
      <c r="A38" s="420"/>
      <c r="B38" s="421"/>
      <c r="C38" s="421"/>
      <c r="D38" s="421"/>
      <c r="E38" s="421"/>
      <c r="F38" s="421"/>
      <c r="G38" s="421"/>
      <c r="H38" s="263" t="s">
        <v>516</v>
      </c>
      <c r="I38" s="272">
        <v>1450538816</v>
      </c>
      <c r="J38" s="264">
        <v>1</v>
      </c>
      <c r="K38" s="272">
        <v>1450538816</v>
      </c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80"/>
      <c r="W38" s="264"/>
      <c r="X38" s="272">
        <v>1450538816</v>
      </c>
      <c r="Y38" s="264"/>
      <c r="Z38" s="275"/>
      <c r="AA38" s="143">
        <f>SUM(L38:Z38)</f>
        <v>1450538816</v>
      </c>
    </row>
    <row r="39" spans="1:27" ht="15.75" thickBot="1" x14ac:dyDescent="0.3">
      <c r="A39" s="407" t="s">
        <v>534</v>
      </c>
      <c r="B39" s="408"/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8"/>
      <c r="N39" s="408"/>
      <c r="O39" s="408"/>
      <c r="P39" s="408"/>
      <c r="Q39" s="408"/>
      <c r="R39" s="408"/>
      <c r="S39" s="408"/>
      <c r="T39" s="408"/>
      <c r="U39" s="408"/>
      <c r="V39" s="408"/>
      <c r="W39" s="408"/>
      <c r="X39" s="408"/>
      <c r="Y39" s="408"/>
      <c r="Z39" s="409"/>
    </row>
    <row r="40" spans="1:27" ht="26.45" customHeight="1" x14ac:dyDescent="0.25">
      <c r="A40" s="410" t="s">
        <v>503</v>
      </c>
      <c r="B40" s="412" t="s">
        <v>504</v>
      </c>
      <c r="C40" s="412" t="s">
        <v>8</v>
      </c>
      <c r="D40" s="412" t="s">
        <v>505</v>
      </c>
      <c r="E40" s="412" t="s">
        <v>506</v>
      </c>
      <c r="F40" s="412" t="s">
        <v>507</v>
      </c>
      <c r="G40" s="412"/>
      <c r="H40" s="412"/>
      <c r="I40" s="412" t="s">
        <v>9</v>
      </c>
      <c r="J40" s="412" t="s">
        <v>508</v>
      </c>
      <c r="K40" s="412" t="s">
        <v>509</v>
      </c>
      <c r="L40" s="255">
        <v>2021</v>
      </c>
      <c r="M40" s="255">
        <v>2021</v>
      </c>
      <c r="N40" s="255">
        <v>2021</v>
      </c>
      <c r="O40" s="255">
        <v>2021</v>
      </c>
      <c r="P40" s="255">
        <v>2021</v>
      </c>
      <c r="Q40" s="255">
        <v>2021</v>
      </c>
      <c r="R40" s="255">
        <v>2021</v>
      </c>
      <c r="S40" s="255">
        <v>2021</v>
      </c>
      <c r="T40" s="255">
        <v>2021</v>
      </c>
      <c r="U40" s="255">
        <v>2021</v>
      </c>
      <c r="V40" s="255">
        <v>2021</v>
      </c>
      <c r="W40" s="255">
        <v>2022</v>
      </c>
      <c r="X40" s="255">
        <v>2022</v>
      </c>
      <c r="Y40" s="255">
        <v>2022</v>
      </c>
      <c r="Z40" s="265">
        <v>2022</v>
      </c>
    </row>
    <row r="41" spans="1:27" ht="15.75" thickBot="1" x14ac:dyDescent="0.3">
      <c r="A41" s="411"/>
      <c r="B41" s="413"/>
      <c r="C41" s="413"/>
      <c r="D41" s="413"/>
      <c r="E41" s="413"/>
      <c r="F41" s="413"/>
      <c r="G41" s="413"/>
      <c r="H41" s="413"/>
      <c r="I41" s="413"/>
      <c r="J41" s="413"/>
      <c r="K41" s="413"/>
      <c r="L41" s="256">
        <v>2</v>
      </c>
      <c r="M41" s="256">
        <v>3</v>
      </c>
      <c r="N41" s="256">
        <v>4</v>
      </c>
      <c r="O41" s="256">
        <v>5</v>
      </c>
      <c r="P41" s="256">
        <v>6</v>
      </c>
      <c r="Q41" s="256">
        <v>7</v>
      </c>
      <c r="R41" s="256">
        <v>8</v>
      </c>
      <c r="S41" s="256">
        <v>9</v>
      </c>
      <c r="T41" s="256">
        <v>10</v>
      </c>
      <c r="U41" s="256">
        <v>11</v>
      </c>
      <c r="V41" s="256">
        <v>12</v>
      </c>
      <c r="W41" s="256">
        <v>1</v>
      </c>
      <c r="X41" s="256">
        <v>2</v>
      </c>
      <c r="Y41" s="256">
        <v>3</v>
      </c>
      <c r="Z41" s="266">
        <v>4</v>
      </c>
    </row>
    <row r="42" spans="1:27" ht="15.75" thickBot="1" x14ac:dyDescent="0.3">
      <c r="A42" s="414">
        <v>1</v>
      </c>
      <c r="B42" s="417" t="s">
        <v>535</v>
      </c>
      <c r="C42" s="417" t="s">
        <v>511</v>
      </c>
      <c r="D42" s="417" t="s">
        <v>536</v>
      </c>
      <c r="E42" s="417">
        <v>0</v>
      </c>
      <c r="F42" s="417" t="s">
        <v>513</v>
      </c>
      <c r="G42" s="417"/>
      <c r="H42" s="257" t="s">
        <v>514</v>
      </c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9">
        <v>263719985</v>
      </c>
      <c r="Y42" s="258"/>
      <c r="Z42" s="267"/>
    </row>
    <row r="43" spans="1:27" ht="15.75" thickBot="1" x14ac:dyDescent="0.3">
      <c r="A43" s="415"/>
      <c r="B43" s="418"/>
      <c r="C43" s="418"/>
      <c r="D43" s="418"/>
      <c r="E43" s="418"/>
      <c r="F43" s="418"/>
      <c r="G43" s="418"/>
      <c r="H43" s="260" t="s">
        <v>515</v>
      </c>
      <c r="I43" s="261">
        <v>263719985</v>
      </c>
      <c r="J43" s="262">
        <v>1</v>
      </c>
      <c r="K43" s="261">
        <v>263719985</v>
      </c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1">
        <v>263719985</v>
      </c>
      <c r="Y43" s="262"/>
      <c r="Z43" s="268"/>
      <c r="AA43" s="143">
        <f>SUM(L43:Z43)</f>
        <v>263719985</v>
      </c>
    </row>
    <row r="44" spans="1:27" ht="15.75" thickBot="1" x14ac:dyDescent="0.3">
      <c r="A44" s="420"/>
      <c r="B44" s="421"/>
      <c r="C44" s="421"/>
      <c r="D44" s="421"/>
      <c r="E44" s="421"/>
      <c r="F44" s="421"/>
      <c r="G44" s="421"/>
      <c r="H44" s="263" t="s">
        <v>516</v>
      </c>
      <c r="I44" s="264"/>
      <c r="J44" s="264">
        <v>0</v>
      </c>
      <c r="K44" s="264">
        <v>0</v>
      </c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>
        <v>101506881</v>
      </c>
      <c r="W44" s="264"/>
      <c r="X44" s="264"/>
      <c r="Y44" s="264"/>
      <c r="Z44" s="275"/>
      <c r="AA44" s="143">
        <f>SUM(L44:Z44)</f>
        <v>101506881</v>
      </c>
    </row>
    <row r="45" spans="1:27" ht="15.75" thickBot="1" x14ac:dyDescent="0.3">
      <c r="A45" s="407" t="s">
        <v>537</v>
      </c>
      <c r="B45" s="408"/>
      <c r="C45" s="408"/>
      <c r="D45" s="408"/>
      <c r="E45" s="408"/>
      <c r="F45" s="408"/>
      <c r="G45" s="408"/>
      <c r="H45" s="408"/>
      <c r="I45" s="408"/>
      <c r="J45" s="408"/>
      <c r="K45" s="408"/>
      <c r="L45" s="408"/>
      <c r="M45" s="408"/>
      <c r="N45" s="408"/>
      <c r="O45" s="408"/>
      <c r="P45" s="408"/>
      <c r="Q45" s="408"/>
      <c r="R45" s="408"/>
      <c r="S45" s="408"/>
      <c r="T45" s="408"/>
      <c r="U45" s="408"/>
      <c r="V45" s="408"/>
      <c r="W45" s="408"/>
      <c r="X45" s="408"/>
      <c r="Y45" s="408"/>
      <c r="Z45" s="409"/>
    </row>
    <row r="46" spans="1:27" ht="26.45" customHeight="1" x14ac:dyDescent="0.25">
      <c r="A46" s="410" t="s">
        <v>503</v>
      </c>
      <c r="B46" s="412" t="s">
        <v>504</v>
      </c>
      <c r="C46" s="412" t="s">
        <v>8</v>
      </c>
      <c r="D46" s="412" t="s">
        <v>505</v>
      </c>
      <c r="E46" s="412" t="s">
        <v>506</v>
      </c>
      <c r="F46" s="412" t="s">
        <v>507</v>
      </c>
      <c r="G46" s="412"/>
      <c r="H46" s="412"/>
      <c r="I46" s="412" t="s">
        <v>9</v>
      </c>
      <c r="J46" s="412" t="s">
        <v>508</v>
      </c>
      <c r="K46" s="412" t="s">
        <v>509</v>
      </c>
      <c r="L46" s="255">
        <v>2021</v>
      </c>
      <c r="M46" s="255">
        <v>2021</v>
      </c>
      <c r="N46" s="255">
        <v>2021</v>
      </c>
      <c r="O46" s="255">
        <v>2021</v>
      </c>
      <c r="P46" s="255">
        <v>2021</v>
      </c>
      <c r="Q46" s="255">
        <v>2021</v>
      </c>
      <c r="R46" s="255">
        <v>2021</v>
      </c>
      <c r="S46" s="255">
        <v>2021</v>
      </c>
      <c r="T46" s="255">
        <v>2021</v>
      </c>
      <c r="U46" s="255">
        <v>2021</v>
      </c>
      <c r="V46" s="255">
        <v>2021</v>
      </c>
      <c r="W46" s="255">
        <v>2022</v>
      </c>
      <c r="X46" s="255">
        <v>2022</v>
      </c>
      <c r="Y46" s="255">
        <v>2022</v>
      </c>
      <c r="Z46" s="265">
        <v>2022</v>
      </c>
    </row>
    <row r="47" spans="1:27" ht="15.75" thickBot="1" x14ac:dyDescent="0.3">
      <c r="A47" s="411"/>
      <c r="B47" s="413"/>
      <c r="C47" s="413"/>
      <c r="D47" s="413"/>
      <c r="E47" s="413"/>
      <c r="F47" s="413"/>
      <c r="G47" s="413"/>
      <c r="H47" s="413"/>
      <c r="I47" s="413"/>
      <c r="J47" s="413"/>
      <c r="K47" s="413"/>
      <c r="L47" s="256">
        <v>2</v>
      </c>
      <c r="M47" s="256">
        <v>3</v>
      </c>
      <c r="N47" s="256">
        <v>4</v>
      </c>
      <c r="O47" s="256">
        <v>5</v>
      </c>
      <c r="P47" s="256">
        <v>6</v>
      </c>
      <c r="Q47" s="256">
        <v>7</v>
      </c>
      <c r="R47" s="256">
        <v>8</v>
      </c>
      <c r="S47" s="256">
        <v>9</v>
      </c>
      <c r="T47" s="256">
        <v>10</v>
      </c>
      <c r="U47" s="256">
        <v>11</v>
      </c>
      <c r="V47" s="256">
        <v>12</v>
      </c>
      <c r="W47" s="256">
        <v>1</v>
      </c>
      <c r="X47" s="256">
        <v>2</v>
      </c>
      <c r="Y47" s="256">
        <v>3</v>
      </c>
      <c r="Z47" s="266">
        <v>4</v>
      </c>
    </row>
    <row r="48" spans="1:27" ht="18" customHeight="1" thickBot="1" x14ac:dyDescent="0.3">
      <c r="A48" s="414">
        <v>1</v>
      </c>
      <c r="B48" s="417" t="s">
        <v>538</v>
      </c>
      <c r="C48" s="417" t="s">
        <v>511</v>
      </c>
      <c r="D48" s="417" t="s">
        <v>539</v>
      </c>
      <c r="E48" s="417">
        <v>0</v>
      </c>
      <c r="F48" s="417" t="s">
        <v>513</v>
      </c>
      <c r="G48" s="417"/>
      <c r="H48" s="257" t="s">
        <v>514</v>
      </c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9">
        <v>268494001</v>
      </c>
      <c r="Y48" s="258"/>
      <c r="Z48" s="267"/>
    </row>
    <row r="49" spans="1:29" ht="15.75" thickBot="1" x14ac:dyDescent="0.3">
      <c r="A49" s="415"/>
      <c r="B49" s="418"/>
      <c r="C49" s="418"/>
      <c r="D49" s="418"/>
      <c r="E49" s="418"/>
      <c r="F49" s="418"/>
      <c r="G49" s="418"/>
      <c r="H49" s="260" t="s">
        <v>515</v>
      </c>
      <c r="I49" s="261">
        <v>268494001</v>
      </c>
      <c r="J49" s="262">
        <v>1</v>
      </c>
      <c r="K49" s="261">
        <v>268494001</v>
      </c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1">
        <v>268494001</v>
      </c>
      <c r="Y49" s="262"/>
      <c r="Z49" s="268"/>
      <c r="AA49" s="143">
        <f>SUM(L49:Z49)</f>
        <v>268494001</v>
      </c>
    </row>
    <row r="50" spans="1:29" ht="15.75" thickBot="1" x14ac:dyDescent="0.3">
      <c r="A50" s="420"/>
      <c r="B50" s="421"/>
      <c r="C50" s="421"/>
      <c r="D50" s="421"/>
      <c r="E50" s="421"/>
      <c r="F50" s="421"/>
      <c r="G50" s="421"/>
      <c r="H50" s="263" t="s">
        <v>516</v>
      </c>
      <c r="I50" s="264"/>
      <c r="J50" s="264">
        <v>0</v>
      </c>
      <c r="K50" s="264">
        <v>0</v>
      </c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85">
        <v>96888986</v>
      </c>
      <c r="W50" s="264"/>
      <c r="X50" s="264"/>
      <c r="Y50" s="264"/>
      <c r="Z50" s="275"/>
      <c r="AA50" s="143">
        <f>SUM(L50:Z50)</f>
        <v>96888986</v>
      </c>
    </row>
    <row r="51" spans="1:29" ht="15.75" thickBot="1" x14ac:dyDescent="0.3">
      <c r="A51" s="407" t="s">
        <v>540</v>
      </c>
      <c r="B51" s="408"/>
      <c r="C51" s="408"/>
      <c r="D51" s="408"/>
      <c r="E51" s="408"/>
      <c r="F51" s="408"/>
      <c r="G51" s="408"/>
      <c r="H51" s="408"/>
      <c r="I51" s="408"/>
      <c r="J51" s="408"/>
      <c r="K51" s="408"/>
      <c r="L51" s="408"/>
      <c r="M51" s="408"/>
      <c r="N51" s="408"/>
      <c r="O51" s="408"/>
      <c r="P51" s="408"/>
      <c r="Q51" s="408"/>
      <c r="R51" s="408"/>
      <c r="S51" s="408"/>
      <c r="T51" s="408"/>
      <c r="U51" s="408"/>
      <c r="V51" s="408"/>
      <c r="W51" s="408"/>
      <c r="X51" s="408"/>
      <c r="Y51" s="408"/>
      <c r="Z51" s="409"/>
    </row>
    <row r="52" spans="1:29" ht="26.45" customHeight="1" x14ac:dyDescent="0.25">
      <c r="A52" s="410" t="s">
        <v>503</v>
      </c>
      <c r="B52" s="412" t="s">
        <v>504</v>
      </c>
      <c r="C52" s="412" t="s">
        <v>8</v>
      </c>
      <c r="D52" s="412" t="s">
        <v>505</v>
      </c>
      <c r="E52" s="412" t="s">
        <v>506</v>
      </c>
      <c r="F52" s="412" t="s">
        <v>507</v>
      </c>
      <c r="G52" s="412"/>
      <c r="H52" s="412"/>
      <c r="I52" s="412" t="s">
        <v>9</v>
      </c>
      <c r="J52" s="412" t="s">
        <v>508</v>
      </c>
      <c r="K52" s="412" t="s">
        <v>509</v>
      </c>
      <c r="L52" s="255">
        <v>2021</v>
      </c>
      <c r="M52" s="255">
        <v>2021</v>
      </c>
      <c r="N52" s="255">
        <v>2021</v>
      </c>
      <c r="O52" s="255">
        <v>2021</v>
      </c>
      <c r="P52" s="255">
        <v>2021</v>
      </c>
      <c r="Q52" s="255">
        <v>2021</v>
      </c>
      <c r="R52" s="255">
        <v>2021</v>
      </c>
      <c r="S52" s="255">
        <v>2021</v>
      </c>
      <c r="T52" s="255">
        <v>2021</v>
      </c>
      <c r="U52" s="255">
        <v>2021</v>
      </c>
      <c r="V52" s="255">
        <v>2021</v>
      </c>
      <c r="W52" s="255">
        <v>2022</v>
      </c>
      <c r="X52" s="255">
        <v>2022</v>
      </c>
      <c r="Y52" s="255">
        <v>2022</v>
      </c>
      <c r="Z52" s="265">
        <v>2022</v>
      </c>
    </row>
    <row r="53" spans="1:29" ht="15.75" thickBot="1" x14ac:dyDescent="0.3">
      <c r="A53" s="411"/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256">
        <v>2</v>
      </c>
      <c r="M53" s="256">
        <v>3</v>
      </c>
      <c r="N53" s="256">
        <v>4</v>
      </c>
      <c r="O53" s="256">
        <v>5</v>
      </c>
      <c r="P53" s="256">
        <v>6</v>
      </c>
      <c r="Q53" s="256">
        <v>7</v>
      </c>
      <c r="R53" s="256">
        <v>8</v>
      </c>
      <c r="S53" s="256">
        <v>9</v>
      </c>
      <c r="T53" s="256">
        <v>10</v>
      </c>
      <c r="U53" s="256">
        <v>11</v>
      </c>
      <c r="V53" s="256">
        <v>12</v>
      </c>
      <c r="W53" s="256">
        <v>1</v>
      </c>
      <c r="X53" s="256">
        <v>2</v>
      </c>
      <c r="Y53" s="256">
        <v>3</v>
      </c>
      <c r="Z53" s="266">
        <v>4</v>
      </c>
    </row>
    <row r="54" spans="1:29" ht="15.75" thickBot="1" x14ac:dyDescent="0.3">
      <c r="A54" s="414">
        <v>1</v>
      </c>
      <c r="B54" s="417" t="s">
        <v>541</v>
      </c>
      <c r="C54" s="417" t="s">
        <v>511</v>
      </c>
      <c r="D54" s="417" t="s">
        <v>542</v>
      </c>
      <c r="E54" s="417">
        <v>0</v>
      </c>
      <c r="F54" s="417" t="s">
        <v>513</v>
      </c>
      <c r="G54" s="417"/>
      <c r="H54" s="257" t="s">
        <v>514</v>
      </c>
      <c r="I54" s="258"/>
      <c r="J54" s="258"/>
      <c r="K54" s="258"/>
      <c r="L54" s="258"/>
      <c r="M54" s="258"/>
      <c r="N54" s="258"/>
      <c r="O54" s="258"/>
      <c r="P54" s="258"/>
      <c r="Q54" s="258"/>
      <c r="R54" s="258"/>
      <c r="S54" s="258"/>
      <c r="T54" s="258"/>
      <c r="U54" s="258"/>
      <c r="V54" s="259">
        <v>17030014</v>
      </c>
      <c r="W54" s="259">
        <v>18733015</v>
      </c>
      <c r="X54" s="259">
        <v>20436016</v>
      </c>
      <c r="Y54" s="259">
        <v>105586084</v>
      </c>
      <c r="Z54" s="273">
        <v>8515006</v>
      </c>
    </row>
    <row r="55" spans="1:29" ht="15.75" thickBot="1" x14ac:dyDescent="0.3">
      <c r="A55" s="415"/>
      <c r="B55" s="418"/>
      <c r="C55" s="418"/>
      <c r="D55" s="418"/>
      <c r="E55" s="418"/>
      <c r="F55" s="418"/>
      <c r="G55" s="418"/>
      <c r="H55" s="260" t="s">
        <v>515</v>
      </c>
      <c r="I55" s="261">
        <v>170300135</v>
      </c>
      <c r="J55" s="262">
        <v>1</v>
      </c>
      <c r="K55" s="261">
        <v>170300135</v>
      </c>
      <c r="L55" s="262"/>
      <c r="M55" s="262"/>
      <c r="N55" s="262"/>
      <c r="O55" s="262"/>
      <c r="P55" s="262"/>
      <c r="Q55" s="262"/>
      <c r="R55" s="262"/>
      <c r="S55" s="262"/>
      <c r="T55" s="262"/>
      <c r="U55" s="262"/>
      <c r="V55" s="261">
        <v>17030014</v>
      </c>
      <c r="W55" s="261">
        <v>18733015</v>
      </c>
      <c r="X55" s="261">
        <v>20436016</v>
      </c>
      <c r="Y55" s="261">
        <v>105586084</v>
      </c>
      <c r="Z55" s="274">
        <v>8515006</v>
      </c>
      <c r="AA55" s="143">
        <f>SUM(L55:Z55)</f>
        <v>170300135</v>
      </c>
    </row>
    <row r="56" spans="1:29" ht="15.75" thickBot="1" x14ac:dyDescent="0.3">
      <c r="A56" s="416"/>
      <c r="B56" s="419"/>
      <c r="C56" s="419"/>
      <c r="D56" s="419"/>
      <c r="E56" s="419"/>
      <c r="F56" s="419"/>
      <c r="G56" s="419"/>
      <c r="H56" s="276"/>
      <c r="I56" s="276"/>
      <c r="J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6"/>
      <c r="V56" s="276"/>
      <c r="W56" s="276"/>
      <c r="X56" s="276"/>
      <c r="Y56" s="276"/>
      <c r="Z56" s="277"/>
      <c r="AA56" s="143">
        <f>SUM(L56:Z56)</f>
        <v>0</v>
      </c>
    </row>
    <row r="57" spans="1:29" x14ac:dyDescent="0.25">
      <c r="Z57" t="s">
        <v>543</v>
      </c>
      <c r="AA57" s="143">
        <f>+AA6+AA13+AA19+AA25+AA31+AA37+AA43+AA49+AA55</f>
        <v>26529124225</v>
      </c>
    </row>
    <row r="58" spans="1:29" x14ac:dyDescent="0.25">
      <c r="Z58" t="s">
        <v>544</v>
      </c>
      <c r="AA58" s="143">
        <f>+AA7+AA14+AA20+AA26+AA32+AA38+AA44+AA50+AA56</f>
        <v>15054920735.448879</v>
      </c>
      <c r="AB58" s="279"/>
      <c r="AC58" s="130"/>
    </row>
    <row r="59" spans="1:29" x14ac:dyDescent="0.25">
      <c r="AA59" s="278"/>
    </row>
    <row r="60" spans="1:29" x14ac:dyDescent="0.25">
      <c r="K60" s="284">
        <f>+K56+K50+K44+K38+K32+K26+K20+K14+K7</f>
        <v>12077264906</v>
      </c>
      <c r="Z60" t="s">
        <v>545</v>
      </c>
      <c r="AA60" s="143">
        <f>+AA57-AA37</f>
        <v>24697828071</v>
      </c>
      <c r="AB60" s="284">
        <v>24573731754</v>
      </c>
    </row>
    <row r="61" spans="1:29" x14ac:dyDescent="0.25">
      <c r="AA61" s="283">
        <f>+AA7+AA14+AA20+AA26+AA32+AB38+AA44+AA50+AA56</f>
        <v>13604381919.448879</v>
      </c>
    </row>
    <row r="62" spans="1:29" x14ac:dyDescent="0.25">
      <c r="Z62" t="s">
        <v>546</v>
      </c>
      <c r="AA62" s="282">
        <f>+AA61/AA60</f>
        <v>0.55083312914559646</v>
      </c>
    </row>
    <row r="63" spans="1:29" x14ac:dyDescent="0.25">
      <c r="AA63" s="281"/>
    </row>
  </sheetData>
  <mergeCells count="173">
    <mergeCell ref="A54:A56"/>
    <mergeCell ref="B54:B56"/>
    <mergeCell ref="C54:C56"/>
    <mergeCell ref="D54:D56"/>
    <mergeCell ref="E54:E56"/>
    <mergeCell ref="F54:F56"/>
    <mergeCell ref="G54:G56"/>
    <mergeCell ref="A48:A50"/>
    <mergeCell ref="B48:B50"/>
    <mergeCell ref="C48:C50"/>
    <mergeCell ref="D48:D50"/>
    <mergeCell ref="E48:E50"/>
    <mergeCell ref="F48:F50"/>
    <mergeCell ref="G48:G50"/>
    <mergeCell ref="A51:Z51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A42:A44"/>
    <mergeCell ref="B42:B44"/>
    <mergeCell ref="C42:C44"/>
    <mergeCell ref="D42:D44"/>
    <mergeCell ref="E42:E44"/>
    <mergeCell ref="F42:F44"/>
    <mergeCell ref="G42:G44"/>
    <mergeCell ref="A45:Z45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A36:A38"/>
    <mergeCell ref="B36:B38"/>
    <mergeCell ref="C36:C38"/>
    <mergeCell ref="D36:D38"/>
    <mergeCell ref="E36:E38"/>
    <mergeCell ref="F36:F38"/>
    <mergeCell ref="G36:G38"/>
    <mergeCell ref="A39:Z39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A30:A32"/>
    <mergeCell ref="B30:B32"/>
    <mergeCell ref="C30:C32"/>
    <mergeCell ref="D30:D32"/>
    <mergeCell ref="E30:E32"/>
    <mergeCell ref="F30:F32"/>
    <mergeCell ref="G30:G32"/>
    <mergeCell ref="A33:Z33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A24:A26"/>
    <mergeCell ref="B24:B26"/>
    <mergeCell ref="C24:C26"/>
    <mergeCell ref="D24:D26"/>
    <mergeCell ref="E24:E26"/>
    <mergeCell ref="F24:F26"/>
    <mergeCell ref="G24:G26"/>
    <mergeCell ref="A27:Z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A18:A20"/>
    <mergeCell ref="B18:B20"/>
    <mergeCell ref="C18:C20"/>
    <mergeCell ref="D18:D20"/>
    <mergeCell ref="E18:E20"/>
    <mergeCell ref="F18:F20"/>
    <mergeCell ref="G18:G20"/>
    <mergeCell ref="A21:Z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A15:Z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J10:J11"/>
    <mergeCell ref="K10:K11"/>
    <mergeCell ref="A12:A14"/>
    <mergeCell ref="B12:B14"/>
    <mergeCell ref="C12:C14"/>
    <mergeCell ref="D12:D14"/>
    <mergeCell ref="E12:E14"/>
    <mergeCell ref="F12:F14"/>
    <mergeCell ref="G12:G14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A5:A7"/>
    <mergeCell ref="B5:B7"/>
    <mergeCell ref="C5:C7"/>
    <mergeCell ref="D5:D7"/>
    <mergeCell ref="E5:E7"/>
    <mergeCell ref="F5:F7"/>
    <mergeCell ref="G5:G7"/>
    <mergeCell ref="A8:Z8"/>
    <mergeCell ref="A9:Z9"/>
    <mergeCell ref="A1:Z1"/>
    <mergeCell ref="A2:Z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CANTIDADES</vt:lpstr>
      <vt:lpstr>Hoja1</vt:lpstr>
      <vt:lpstr>'BALANCE CANTIDADES'!Área_de_impresión</vt:lpstr>
      <vt:lpstr>'BALANCE CANTIDADES'!Print_Area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DANIELA</cp:lastModifiedBy>
  <cp:lastPrinted>2022-02-16T21:36:29Z</cp:lastPrinted>
  <dcterms:created xsi:type="dcterms:W3CDTF">2021-10-29T03:11:05Z</dcterms:created>
  <dcterms:modified xsi:type="dcterms:W3CDTF">2022-02-17T16:37:41Z</dcterms:modified>
</cp:coreProperties>
</file>